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Thomas\Desktop\2015 VERSION_FINALE\serie 2e - les amis de la truffe\Serie 2E Solutions\"/>
    </mc:Choice>
  </mc:AlternateContent>
  <bookViews>
    <workbookView xWindow="6645" yWindow="1200" windowWidth="26805" windowHeight="16440" tabRatio="500" activeTab="2"/>
  </bookViews>
  <sheets>
    <sheet name="Clients" sheetId="1" r:id="rId1"/>
    <sheet name="Statistiques" sheetId="2" r:id="rId2"/>
    <sheet name="Graphique" sheetId="4" r:id="rId3"/>
  </sheets>
  <definedNames>
    <definedName name="_xlnm._FilterDatabase" localSheetId="0" hidden="1">Clients!$A$1:$H$51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2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I32" i="2"/>
  <c r="I27" i="2"/>
  <c r="I28" i="2"/>
  <c r="I29" i="2"/>
  <c r="I30" i="2"/>
  <c r="I31" i="2"/>
  <c r="I23" i="2"/>
  <c r="I24" i="2"/>
  <c r="I25" i="2"/>
  <c r="I26" i="2"/>
  <c r="I20" i="2"/>
  <c r="I21" i="2"/>
  <c r="I22" i="2"/>
  <c r="I14" i="2"/>
  <c r="I15" i="2"/>
  <c r="I16" i="2"/>
  <c r="I17" i="2"/>
  <c r="I18" i="2"/>
  <c r="I19" i="2"/>
  <c r="I12" i="2"/>
  <c r="I13" i="2"/>
  <c r="I11" i="2"/>
  <c r="I10" i="2"/>
  <c r="I8" i="2"/>
  <c r="I9" i="2"/>
  <c r="I7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K38" i="2"/>
  <c r="K37" i="2"/>
  <c r="K36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7" i="2"/>
  <c r="E37" i="2"/>
  <c r="E38" i="2"/>
  <c r="E36" i="2"/>
  <c r="B3" i="2"/>
  <c r="J7" i="2"/>
  <c r="J8" i="2"/>
  <c r="J10" i="2"/>
  <c r="J12" i="2"/>
  <c r="J9" i="2"/>
  <c r="J11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F38" i="2"/>
  <c r="F37" i="2"/>
  <c r="F36" i="2"/>
  <c r="J32" i="2"/>
</calcChain>
</file>

<file path=xl/sharedStrings.xml><?xml version="1.0" encoding="utf-8"?>
<sst xmlns="http://schemas.openxmlformats.org/spreadsheetml/2006/main" count="463" uniqueCount="315">
  <si>
    <t>Intitulé</t>
  </si>
  <si>
    <t>Prénom</t>
  </si>
  <si>
    <t>Nom</t>
  </si>
  <si>
    <t>Adresse</t>
  </si>
  <si>
    <t>NPA</t>
  </si>
  <si>
    <t>Localité</t>
  </si>
  <si>
    <t>Téléphone</t>
  </si>
  <si>
    <t>Monsieur</t>
  </si>
  <si>
    <t>Patrick</t>
  </si>
  <si>
    <t>Neuenschwander</t>
  </si>
  <si>
    <t>Moosweg 16</t>
  </si>
  <si>
    <t>3112</t>
  </si>
  <si>
    <t>Allmendingen</t>
  </si>
  <si>
    <t>031 912 47 19</t>
  </si>
  <si>
    <t>Madame</t>
  </si>
  <si>
    <t>3400</t>
  </si>
  <si>
    <t>Burgdorf</t>
  </si>
  <si>
    <t>3006</t>
  </si>
  <si>
    <t>3063</t>
  </si>
  <si>
    <t>Ittigen</t>
  </si>
  <si>
    <t>2502</t>
  </si>
  <si>
    <t>Bienne</t>
  </si>
  <si>
    <t>Vera</t>
  </si>
  <si>
    <t>Steiner</t>
  </si>
  <si>
    <t>Breitengässli 1</t>
  </si>
  <si>
    <t>3800</t>
  </si>
  <si>
    <t>Unterseen</t>
  </si>
  <si>
    <t>033 889 38 36</t>
  </si>
  <si>
    <t>Manuela</t>
  </si>
  <si>
    <t>Stéphanie</t>
  </si>
  <si>
    <t>Müller</t>
  </si>
  <si>
    <t>Andrea</t>
  </si>
  <si>
    <t>Bourquin</t>
  </si>
  <si>
    <t>Julien</t>
  </si>
  <si>
    <t>Ocran</t>
  </si>
  <si>
    <t>Goldbachstrasse 67</t>
  </si>
  <si>
    <t>3415</t>
  </si>
  <si>
    <t>Schafhausen</t>
  </si>
  <si>
    <t>034 493 12 95</t>
  </si>
  <si>
    <t>Yollande</t>
  </si>
  <si>
    <t>Rohrbach</t>
  </si>
  <si>
    <t>Aenderbergstrasse 61</t>
  </si>
  <si>
    <t>Matten b. Interlaken</t>
  </si>
  <si>
    <t>033 867 87 18</t>
  </si>
  <si>
    <t>2563</t>
  </si>
  <si>
    <t>Ipsach</t>
  </si>
  <si>
    <t>3073</t>
  </si>
  <si>
    <t>Gümligen</t>
  </si>
  <si>
    <t>Jonas</t>
  </si>
  <si>
    <t>Kammer</t>
  </si>
  <si>
    <t>Mattenstrasse 2</t>
  </si>
  <si>
    <t>2503</t>
  </si>
  <si>
    <t>032 384 16 73</t>
  </si>
  <si>
    <t>3292</t>
  </si>
  <si>
    <t>Busswil</t>
  </si>
  <si>
    <t>Nathalie</t>
  </si>
  <si>
    <t>Liechti</t>
  </si>
  <si>
    <t>Faubourg du Jura 78</t>
  </si>
  <si>
    <t>032 372 10 16</t>
  </si>
  <si>
    <t>Franziska</t>
  </si>
  <si>
    <t>Jan</t>
  </si>
  <si>
    <t>Planches 87</t>
  </si>
  <si>
    <t>2613</t>
  </si>
  <si>
    <t>Villeret</t>
  </si>
  <si>
    <t>032 913 30 78</t>
  </si>
  <si>
    <t>Caroline</t>
  </si>
  <si>
    <t>Mesaros</t>
  </si>
  <si>
    <t>Hauptstr. 5</t>
  </si>
  <si>
    <t>032 364 06 03</t>
  </si>
  <si>
    <t>2504</t>
  </si>
  <si>
    <t>Andreas</t>
  </si>
  <si>
    <t>Stuber</t>
  </si>
  <si>
    <t>4500</t>
  </si>
  <si>
    <t>Solothurn</t>
  </si>
  <si>
    <t>Isabelle</t>
  </si>
  <si>
    <t>Bern</t>
  </si>
  <si>
    <t>Karin</t>
  </si>
  <si>
    <t>Lanz</t>
  </si>
  <si>
    <t>Ahornweg 5</t>
  </si>
  <si>
    <t>3427</t>
  </si>
  <si>
    <t>Utzenstorf</t>
  </si>
  <si>
    <t>032 637 65 30</t>
  </si>
  <si>
    <t>3072</t>
  </si>
  <si>
    <t>Ostermundigen</t>
  </si>
  <si>
    <t>Moser</t>
  </si>
  <si>
    <t>2560</t>
  </si>
  <si>
    <t>Nidau</t>
  </si>
  <si>
    <t>3322</t>
  </si>
  <si>
    <t>Bastien</t>
  </si>
  <si>
    <t>Balmer</t>
  </si>
  <si>
    <t>Gasser</t>
  </si>
  <si>
    <t>3422</t>
  </si>
  <si>
    <t>Kirchberg</t>
  </si>
  <si>
    <t>Katrin</t>
  </si>
  <si>
    <t>3110</t>
  </si>
  <si>
    <t>Münsingen</t>
  </si>
  <si>
    <t>Pia</t>
  </si>
  <si>
    <t>Mori</t>
  </si>
  <si>
    <t>Récille 25</t>
  </si>
  <si>
    <t>2520</t>
  </si>
  <si>
    <t>La Neuveville</t>
  </si>
  <si>
    <t>032 711 62 84</t>
  </si>
  <si>
    <t>3098</t>
  </si>
  <si>
    <t>Schliern</t>
  </si>
  <si>
    <t>Yvonne</t>
  </si>
  <si>
    <t>Claudia</t>
  </si>
  <si>
    <t>Meienberg</t>
  </si>
  <si>
    <t>Felsenaustrasse 21</t>
  </si>
  <si>
    <t>3004</t>
  </si>
  <si>
    <t>031 348 83 96</t>
  </si>
  <si>
    <t>Bühler</t>
  </si>
  <si>
    <t>Thunstrasse 1</t>
  </si>
  <si>
    <t>3074</t>
  </si>
  <si>
    <t>Muri</t>
  </si>
  <si>
    <t>031 915 47 77</t>
  </si>
  <si>
    <t>Alba</t>
  </si>
  <si>
    <t>Burkhalter</t>
  </si>
  <si>
    <t>Aarweg 2</t>
  </si>
  <si>
    <t>031 786 66 67</t>
  </si>
  <si>
    <t>Sandra</t>
  </si>
  <si>
    <t>Rey</t>
  </si>
  <si>
    <t>Hof Adelbode</t>
  </si>
  <si>
    <t>3452</t>
  </si>
  <si>
    <t>Grünenmatt</t>
  </si>
  <si>
    <t>034 412 00 11</t>
  </si>
  <si>
    <t>Marina</t>
  </si>
  <si>
    <t>Dorfstrasse 2</t>
  </si>
  <si>
    <t>4564</t>
  </si>
  <si>
    <t>Zielebach</t>
  </si>
  <si>
    <t>032 642 24 24</t>
  </si>
  <si>
    <t>Moira</t>
  </si>
  <si>
    <t>Piroti</t>
  </si>
  <si>
    <t>Kappelisackerstr. 42</t>
  </si>
  <si>
    <t>031 960 21 11</t>
  </si>
  <si>
    <t>Line</t>
  </si>
  <si>
    <t>Beundenring 27</t>
  </si>
  <si>
    <t>032 383 32 88</t>
  </si>
  <si>
    <t>Utiger</t>
  </si>
  <si>
    <t>Derrière-Montet 73</t>
  </si>
  <si>
    <t>2515</t>
  </si>
  <si>
    <t>Prêles</t>
  </si>
  <si>
    <t>032 377 60 45</t>
  </si>
  <si>
    <t>Fabian</t>
  </si>
  <si>
    <t>Giuffrida</t>
  </si>
  <si>
    <t>Michelle</t>
  </si>
  <si>
    <t>3005</t>
  </si>
  <si>
    <t>Simon</t>
  </si>
  <si>
    <t>Klötzli</t>
  </si>
  <si>
    <t>Grauholzstrasse 1</t>
  </si>
  <si>
    <t>031 932 67 96</t>
  </si>
  <si>
    <t>Erne</t>
  </si>
  <si>
    <t>Grubenstrasse 1</t>
  </si>
  <si>
    <t>Schönbühl</t>
  </si>
  <si>
    <t>031 922 88 35</t>
  </si>
  <si>
    <t>Schaufelweg 58</t>
  </si>
  <si>
    <t>031 910 66 91</t>
  </si>
  <si>
    <t>Nicole</t>
  </si>
  <si>
    <t>Graf</t>
  </si>
  <si>
    <t>Mehmet</t>
  </si>
  <si>
    <t>Djurovic</t>
  </si>
  <si>
    <t>Bernstrasse 80</t>
  </si>
  <si>
    <t>031 919 03 08</t>
  </si>
  <si>
    <t>Dominik</t>
  </si>
  <si>
    <t>3123</t>
  </si>
  <si>
    <t>Belp</t>
  </si>
  <si>
    <t>Mirjam</t>
  </si>
  <si>
    <t>Zweifel</t>
  </si>
  <si>
    <t>Hotel Gstaaderho</t>
  </si>
  <si>
    <t>3780</t>
  </si>
  <si>
    <t>Gstaad</t>
  </si>
  <si>
    <t>033 717 45 64</t>
  </si>
  <si>
    <t>Olivia</t>
  </si>
  <si>
    <t>Sutter</t>
  </si>
  <si>
    <t>Kranichweg 11</t>
  </si>
  <si>
    <t>031 933 81 83</t>
  </si>
  <si>
    <t>Wyttenbach</t>
  </si>
  <si>
    <t>Schläflistrasse 5</t>
  </si>
  <si>
    <t>4566</t>
  </si>
  <si>
    <t>Kriegstetten</t>
  </si>
  <si>
    <t>032 660 61 52</t>
  </si>
  <si>
    <t>Raphael</t>
  </si>
  <si>
    <t>Fabienne</t>
  </si>
  <si>
    <t>Ellankeeran</t>
  </si>
  <si>
    <t>Hegenhof 1</t>
  </si>
  <si>
    <t>3366</t>
  </si>
  <si>
    <t>Bollodingen</t>
  </si>
  <si>
    <t>062 939 95 07</t>
  </si>
  <si>
    <t>Niederhauser</t>
  </si>
  <si>
    <t>3007</t>
  </si>
  <si>
    <t>Tobias</t>
  </si>
  <si>
    <t>Tanner</t>
  </si>
  <si>
    <t>Bodenweg 27</t>
  </si>
  <si>
    <t>3714</t>
  </si>
  <si>
    <t>Frutigen</t>
  </si>
  <si>
    <t>033 602 33 30</t>
  </si>
  <si>
    <t>3312</t>
  </si>
  <si>
    <t>Fraubrunnen</t>
  </si>
  <si>
    <t>Mossi</t>
  </si>
  <si>
    <t>Friedlistrasse 23</t>
  </si>
  <si>
    <t>031 349 15 39</t>
  </si>
  <si>
    <t>Alexandra</t>
  </si>
  <si>
    <t>Sonnenweg 1</t>
  </si>
  <si>
    <t>031 964 38 83</t>
  </si>
  <si>
    <t>3053</t>
  </si>
  <si>
    <t>Münchenbuchsee</t>
  </si>
  <si>
    <t>Stähli</t>
  </si>
  <si>
    <t>Muristrasse 44</t>
  </si>
  <si>
    <t>031 862 92 27</t>
  </si>
  <si>
    <t>2544</t>
  </si>
  <si>
    <t>Bettlach</t>
  </si>
  <si>
    <t>Picard</t>
  </si>
  <si>
    <t>Hauptstrasse 28</t>
  </si>
  <si>
    <t>3852</t>
  </si>
  <si>
    <t>Ringgenberg</t>
  </si>
  <si>
    <t>033 854 13 07</t>
  </si>
  <si>
    <t>Mottastrasse 1</t>
  </si>
  <si>
    <t>031 332 16 70</t>
  </si>
  <si>
    <t>Jaberg</t>
  </si>
  <si>
    <t>Steinhofstrasse 36</t>
  </si>
  <si>
    <t>034 418 52 88</t>
  </si>
  <si>
    <t>Studer</t>
  </si>
  <si>
    <t>Nogales</t>
  </si>
  <si>
    <t>Zigerli</t>
  </si>
  <si>
    <t>Dorfstr. 72</t>
  </si>
  <si>
    <t>3054</t>
  </si>
  <si>
    <t>Schüpfen</t>
  </si>
  <si>
    <t>031 813 32 73</t>
  </si>
  <si>
    <t>Keye</t>
  </si>
  <si>
    <t>Steinbruggstrasse 20</t>
  </si>
  <si>
    <t>032 625 25 73</t>
  </si>
  <si>
    <t>Igor</t>
  </si>
  <si>
    <t>Frauchiger</t>
  </si>
  <si>
    <t>Rollmattstrasse 4</t>
  </si>
  <si>
    <t>031 883 70 18</t>
  </si>
  <si>
    <t>Sabine</t>
  </si>
  <si>
    <t>Jordi</t>
  </si>
  <si>
    <t>Robinsonweg 2</t>
  </si>
  <si>
    <t>031 992 02 89</t>
  </si>
  <si>
    <t>Flurweg 29</t>
  </si>
  <si>
    <t>032 394 75 23</t>
  </si>
  <si>
    <t>Jessica Olivia</t>
  </si>
  <si>
    <t>Fellenbergstr. 46</t>
  </si>
  <si>
    <t>031 886 09 09</t>
  </si>
  <si>
    <t>Bahnhofstrasse 7</t>
  </si>
  <si>
    <t>032 380 93 26</t>
  </si>
  <si>
    <t>Belén</t>
  </si>
  <si>
    <t>Kramer</t>
  </si>
  <si>
    <t>Sichelweg 65</t>
  </si>
  <si>
    <t>031 978 73 11</t>
  </si>
  <si>
    <t>Gérard</t>
  </si>
  <si>
    <t>Rosenstr. 9</t>
  </si>
  <si>
    <t>2562</t>
  </si>
  <si>
    <t>Port</t>
  </si>
  <si>
    <t>032 320 16 19</t>
  </si>
  <si>
    <t>Christine</t>
  </si>
  <si>
    <t>Oehrli</t>
  </si>
  <si>
    <t>Scheibenweg 8</t>
  </si>
  <si>
    <t>032 367 81 07</t>
  </si>
  <si>
    <t>Huber</t>
  </si>
  <si>
    <t>Rüfenachtstr. 18</t>
  </si>
  <si>
    <t>3075</t>
  </si>
  <si>
    <t>Rüfenacht</t>
  </si>
  <si>
    <t>031 871 54 29</t>
  </si>
  <si>
    <t>Xavier</t>
  </si>
  <si>
    <t>Calero</t>
  </si>
  <si>
    <t>Büündering 23</t>
  </si>
  <si>
    <t>031 757 85 89</t>
  </si>
  <si>
    <t>Davina</t>
  </si>
  <si>
    <t>Löschgatterweg 1</t>
  </si>
  <si>
    <t>2542</t>
  </si>
  <si>
    <t>Pieterlen</t>
  </si>
  <si>
    <t>032 377 92 93</t>
  </si>
  <si>
    <t>Marlon</t>
  </si>
  <si>
    <t>Heiniger</t>
  </si>
  <si>
    <t>Rue des Jardins 16</t>
  </si>
  <si>
    <t>079 803 34 69</t>
  </si>
  <si>
    <t>Eigerplatz 8</t>
  </si>
  <si>
    <t>031 347 76 11</t>
  </si>
  <si>
    <t>Hofer</t>
  </si>
  <si>
    <t>Rötimatte 1</t>
  </si>
  <si>
    <t>034 468 34 08</t>
  </si>
  <si>
    <t>Sebastian</t>
  </si>
  <si>
    <t>Höhenweg 1</t>
  </si>
  <si>
    <t>032 679 61 83</t>
  </si>
  <si>
    <t>Numéro</t>
  </si>
  <si>
    <t>Fraîches</t>
  </si>
  <si>
    <t>Congelées</t>
  </si>
  <si>
    <t>Périgord</t>
  </si>
  <si>
    <t>Bourgogne</t>
  </si>
  <si>
    <t>Truffes noires</t>
  </si>
  <si>
    <t>Truffes blanches</t>
  </si>
  <si>
    <t xml:space="preserve">Etat au : </t>
  </si>
  <si>
    <t>Marché de la truffe 2014 - chiffre d'affaires</t>
  </si>
  <si>
    <t>TRUFFE ACHETEE</t>
  </si>
  <si>
    <t>REGION</t>
  </si>
  <si>
    <t>STATUT</t>
  </si>
  <si>
    <t>QUANTITE (en gr.)</t>
  </si>
  <si>
    <t>MONTANT BRUT</t>
  </si>
  <si>
    <t>RABAIS</t>
  </si>
  <si>
    <t>MONTANT NET</t>
  </si>
  <si>
    <t>NUMERO 
DE CLIENT</t>
  </si>
  <si>
    <t>PRIX DE BASE 
(pour 100 gr.)</t>
  </si>
  <si>
    <t>Bon client ?</t>
  </si>
  <si>
    <t>Rabais pour toute commande supérieure ou égale à 1kg (1'000gr.) :</t>
  </si>
  <si>
    <t>REGIONS</t>
  </si>
  <si>
    <t>EVOLUTION 
2012 - 2013 (en %)</t>
  </si>
  <si>
    <t>Chiffre d'affaires net
 2012</t>
  </si>
  <si>
    <t>Chiffre d'affaires net
2013</t>
  </si>
  <si>
    <t>Chiffre d'affaires net
2014</t>
  </si>
  <si>
    <t>Quantité commandée la plus grande</t>
  </si>
  <si>
    <t>Quantité commandée la plus petite</t>
  </si>
  <si>
    <t>Quantité commandée en moyenne</t>
  </si>
  <si>
    <t>Informations quantités (en gr.)</t>
  </si>
  <si>
    <t>NOM DU CLIENT</t>
  </si>
  <si>
    <t>Chiffre d'affaires brut par région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</si>
</sst>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CHF&quot;\ * #,##0.00_ ;_ &quot;CHF&quot;\ * \-#,##0.00_ ;_ &quot;CHF&quot;\ * &quot;-&quot;??_ ;_ @_ "/>
    <numFmt numFmtId="165" formatCode="[$-F800]dddd\,\ mmmm\ dd\,\ yyyy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8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2" borderId="0" xfId="0" applyFill="1"/>
    <xf numFmtId="164" fontId="0" fillId="0" borderId="0" xfId="1" applyFont="1"/>
    <xf numFmtId="0" fontId="2" fillId="0" borderId="0" xfId="0" applyFont="1"/>
    <xf numFmtId="3" fontId="0" fillId="0" borderId="0" xfId="1" applyNumberFormat="1" applyFont="1"/>
    <xf numFmtId="0" fontId="2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0" fillId="0" borderId="0" xfId="0" applyNumberFormat="1"/>
    <xf numFmtId="164" fontId="0" fillId="2" borderId="0" xfId="1" applyFont="1" applyFill="1"/>
    <xf numFmtId="0" fontId="0" fillId="3" borderId="0" xfId="0" applyFill="1"/>
    <xf numFmtId="9" fontId="2" fillId="3" borderId="0" xfId="0" applyNumberFormat="1" applyFont="1" applyFill="1" applyAlignment="1">
      <alignment horizontal="center"/>
    </xf>
    <xf numFmtId="3" fontId="0" fillId="0" borderId="0" xfId="0" applyNumberFormat="1" applyFill="1"/>
    <xf numFmtId="0" fontId="0" fillId="0" borderId="0" xfId="0" applyFill="1"/>
    <xf numFmtId="164" fontId="0" fillId="0" borderId="0" xfId="1" applyFont="1" applyFill="1"/>
    <xf numFmtId="3" fontId="2" fillId="2" borderId="0" xfId="0" applyNumberFormat="1" applyFont="1" applyFill="1"/>
    <xf numFmtId="164" fontId="2" fillId="2" borderId="0" xfId="1" applyFont="1" applyFill="1"/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164" fontId="0" fillId="0" borderId="0" xfId="1" applyFont="1" applyBorder="1"/>
    <xf numFmtId="10" fontId="0" fillId="2" borderId="0" xfId="0" applyNumberFormat="1" applyFill="1" applyBorder="1" applyAlignment="1">
      <alignment horizontal="center"/>
    </xf>
    <xf numFmtId="164" fontId="0" fillId="2" borderId="5" xfId="1" applyFont="1" applyFill="1" applyBorder="1"/>
    <xf numFmtId="0" fontId="0" fillId="0" borderId="6" xfId="0" applyBorder="1" applyAlignment="1">
      <alignment horizontal="right"/>
    </xf>
    <xf numFmtId="164" fontId="0" fillId="0" borderId="7" xfId="1" applyFont="1" applyBorder="1"/>
    <xf numFmtId="10" fontId="0" fillId="2" borderId="7" xfId="0" applyNumberFormat="1" applyFill="1" applyBorder="1" applyAlignment="1">
      <alignment horizontal="center"/>
    </xf>
    <xf numFmtId="164" fontId="0" fillId="2" borderId="8" xfId="1" applyFont="1" applyFill="1" applyBorder="1"/>
    <xf numFmtId="0" fontId="2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3" fontId="0" fillId="2" borderId="5" xfId="0" applyNumberFormat="1" applyFill="1" applyBorder="1"/>
    <xf numFmtId="3" fontId="0" fillId="2" borderId="8" xfId="0" applyNumberFormat="1" applyFill="1" applyBorder="1"/>
    <xf numFmtId="165" fontId="0" fillId="2" borderId="0" xfId="0" applyNumberFormat="1" applyFill="1"/>
    <xf numFmtId="0" fontId="5" fillId="0" borderId="0" xfId="0" applyFont="1" applyAlignment="1">
      <alignment horizontal="center"/>
    </xf>
  </cellXfs>
  <cellStyles count="54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Monétaire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Evolution du CA par région 2012 - 2014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Graphique!$B$3</c:f>
              <c:strCache>
                <c:ptCount val="1"/>
                <c:pt idx="0">
                  <c:v>Alba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Graphique!$C$2:$E$2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Graphique!$C$3:$E$3</c:f>
              <c:numCache>
                <c:formatCode>#,##0</c:formatCode>
                <c:ptCount val="3"/>
                <c:pt idx="0">
                  <c:v>20064</c:v>
                </c:pt>
                <c:pt idx="1">
                  <c:v>19866</c:v>
                </c:pt>
                <c:pt idx="2">
                  <c:v>22628</c:v>
                </c:pt>
              </c:numCache>
            </c:numRef>
          </c:val>
        </c:ser>
        <c:ser>
          <c:idx val="1"/>
          <c:order val="1"/>
          <c:tx>
            <c:strRef>
              <c:f>Graphique!$B$4</c:f>
              <c:strCache>
                <c:ptCount val="1"/>
                <c:pt idx="0">
                  <c:v>Bourgogne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Graphique!$C$2:$E$2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Graphique!$C$4:$E$4</c:f>
              <c:numCache>
                <c:formatCode>#,##0</c:formatCode>
                <c:ptCount val="3"/>
                <c:pt idx="0">
                  <c:v>2211</c:v>
                </c:pt>
                <c:pt idx="1">
                  <c:v>2601</c:v>
                </c:pt>
                <c:pt idx="2">
                  <c:v>2291</c:v>
                </c:pt>
              </c:numCache>
            </c:numRef>
          </c:val>
        </c:ser>
        <c:ser>
          <c:idx val="2"/>
          <c:order val="2"/>
          <c:tx>
            <c:strRef>
              <c:f>Graphique!$B$5</c:f>
              <c:strCache>
                <c:ptCount val="1"/>
                <c:pt idx="0">
                  <c:v>Périgord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Graphique!$C$2:$E$2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Graphique!$C$5:$E$5</c:f>
              <c:numCache>
                <c:formatCode>#,##0</c:formatCode>
                <c:ptCount val="3"/>
                <c:pt idx="0">
                  <c:v>16965</c:v>
                </c:pt>
                <c:pt idx="1">
                  <c:v>22620</c:v>
                </c:pt>
                <c:pt idx="2">
                  <c:v>23090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9382048"/>
        <c:axId val="1839372256"/>
      </c:barChart>
      <c:catAx>
        <c:axId val="183938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Années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39372256"/>
        <c:crosses val="autoZero"/>
        <c:auto val="1"/>
        <c:lblAlgn val="ctr"/>
        <c:lblOffset val="100"/>
        <c:noMultiLvlLbl val="0"/>
      </c:catAx>
      <c:valAx>
        <c:axId val="1839372256"/>
        <c:scaling>
          <c:orientation val="minMax"/>
        </c:scaling>
        <c:delete val="1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CA en francs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83938204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6</xdr:row>
      <xdr:rowOff>60325</xdr:rowOff>
    </xdr:from>
    <xdr:to>
      <xdr:col>7</xdr:col>
      <xdr:colOff>447040</xdr:colOff>
      <xdr:row>26</xdr:row>
      <xdr:rowOff>83597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="125" zoomScaleNormal="125" zoomScalePageLayoutView="125" workbookViewId="0">
      <selection activeCell="E6" sqref="E6"/>
    </sheetView>
  </sheetViews>
  <sheetFormatPr baseColWidth="10" defaultRowHeight="15.75" x14ac:dyDescent="0.25"/>
  <cols>
    <col min="1" max="1" width="10.875" style="1"/>
    <col min="2" max="2" width="9" bestFit="1" customWidth="1"/>
    <col min="3" max="3" width="19" bestFit="1" customWidth="1"/>
    <col min="4" max="4" width="15.5" bestFit="1" customWidth="1"/>
    <col min="5" max="5" width="20.875" bestFit="1" customWidth="1"/>
    <col min="6" max="6" width="5.375" bestFit="1" customWidth="1"/>
    <col min="7" max="7" width="18" bestFit="1" customWidth="1"/>
    <col min="8" max="8" width="12.625" bestFit="1" customWidth="1"/>
  </cols>
  <sheetData>
    <row r="1" spans="1:8" x14ac:dyDescent="0.25">
      <c r="A1" s="7" t="s">
        <v>284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</row>
    <row r="2" spans="1:8" x14ac:dyDescent="0.25">
      <c r="A2" s="1">
        <v>1011</v>
      </c>
      <c r="B2" t="s">
        <v>14</v>
      </c>
      <c r="C2" t="s">
        <v>125</v>
      </c>
      <c r="D2" t="s">
        <v>89</v>
      </c>
      <c r="E2" t="s">
        <v>126</v>
      </c>
      <c r="F2" t="s">
        <v>127</v>
      </c>
      <c r="G2" t="s">
        <v>128</v>
      </c>
      <c r="H2" t="s">
        <v>129</v>
      </c>
    </row>
    <row r="3" spans="1:8" x14ac:dyDescent="0.25">
      <c r="A3" s="1">
        <v>1041</v>
      </c>
      <c r="B3" t="s">
        <v>7</v>
      </c>
      <c r="C3" t="s">
        <v>60</v>
      </c>
      <c r="D3" t="s">
        <v>32</v>
      </c>
      <c r="E3" t="s">
        <v>61</v>
      </c>
      <c r="F3" t="s">
        <v>62</v>
      </c>
      <c r="G3" t="s">
        <v>63</v>
      </c>
      <c r="H3" t="s">
        <v>64</v>
      </c>
    </row>
    <row r="4" spans="1:8" x14ac:dyDescent="0.25">
      <c r="A4" s="1">
        <v>1020</v>
      </c>
      <c r="B4" t="s">
        <v>14</v>
      </c>
      <c r="C4" t="s">
        <v>134</v>
      </c>
      <c r="D4" t="s">
        <v>32</v>
      </c>
      <c r="E4" t="s">
        <v>135</v>
      </c>
      <c r="F4" t="s">
        <v>85</v>
      </c>
      <c r="G4" t="s">
        <v>86</v>
      </c>
      <c r="H4" t="s">
        <v>136</v>
      </c>
    </row>
    <row r="5" spans="1:8" x14ac:dyDescent="0.25">
      <c r="A5" s="1">
        <v>1021</v>
      </c>
      <c r="B5" t="s">
        <v>14</v>
      </c>
      <c r="C5" t="s">
        <v>93</v>
      </c>
      <c r="D5" t="s">
        <v>110</v>
      </c>
      <c r="E5" t="s">
        <v>111</v>
      </c>
      <c r="F5" t="s">
        <v>112</v>
      </c>
      <c r="G5" t="s">
        <v>113</v>
      </c>
      <c r="H5" t="s">
        <v>114</v>
      </c>
    </row>
    <row r="6" spans="1:8" x14ac:dyDescent="0.25">
      <c r="A6" s="1">
        <v>1037</v>
      </c>
      <c r="B6" t="s">
        <v>14</v>
      </c>
      <c r="C6" t="s">
        <v>115</v>
      </c>
      <c r="D6" t="s">
        <v>116</v>
      </c>
      <c r="E6" t="s">
        <v>117</v>
      </c>
      <c r="F6" t="s">
        <v>94</v>
      </c>
      <c r="G6" t="s">
        <v>95</v>
      </c>
      <c r="H6" t="s">
        <v>118</v>
      </c>
    </row>
    <row r="7" spans="1:8" x14ac:dyDescent="0.25">
      <c r="A7" s="1">
        <v>1014</v>
      </c>
      <c r="B7" t="s">
        <v>7</v>
      </c>
      <c r="C7" t="s">
        <v>263</v>
      </c>
      <c r="D7" t="s">
        <v>264</v>
      </c>
      <c r="E7" t="s">
        <v>265</v>
      </c>
      <c r="F7" t="s">
        <v>195</v>
      </c>
      <c r="G7" t="s">
        <v>196</v>
      </c>
      <c r="H7" t="s">
        <v>266</v>
      </c>
    </row>
    <row r="8" spans="1:8" x14ac:dyDescent="0.25">
      <c r="A8" s="1">
        <v>1012</v>
      </c>
      <c r="B8" t="s">
        <v>7</v>
      </c>
      <c r="C8" t="s">
        <v>158</v>
      </c>
      <c r="D8" t="s">
        <v>159</v>
      </c>
      <c r="E8" t="s">
        <v>160</v>
      </c>
      <c r="F8" t="s">
        <v>82</v>
      </c>
      <c r="G8" t="s">
        <v>83</v>
      </c>
      <c r="H8" t="s">
        <v>161</v>
      </c>
    </row>
    <row r="9" spans="1:8" x14ac:dyDescent="0.25">
      <c r="A9" s="1">
        <v>1039</v>
      </c>
      <c r="B9" t="s">
        <v>14</v>
      </c>
      <c r="C9" t="s">
        <v>181</v>
      </c>
      <c r="D9" t="s">
        <v>182</v>
      </c>
      <c r="E9" t="s">
        <v>183</v>
      </c>
      <c r="F9" t="s">
        <v>184</v>
      </c>
      <c r="G9" t="s">
        <v>185</v>
      </c>
      <c r="H9" t="s">
        <v>186</v>
      </c>
    </row>
    <row r="10" spans="1:8" x14ac:dyDescent="0.25">
      <c r="A10" s="1">
        <v>1006</v>
      </c>
      <c r="B10" t="s">
        <v>14</v>
      </c>
      <c r="C10" t="s">
        <v>31</v>
      </c>
      <c r="D10" t="s">
        <v>150</v>
      </c>
      <c r="E10" t="s">
        <v>151</v>
      </c>
      <c r="F10" t="s">
        <v>87</v>
      </c>
      <c r="G10" t="s">
        <v>152</v>
      </c>
      <c r="H10" t="s">
        <v>153</v>
      </c>
    </row>
    <row r="11" spans="1:8" x14ac:dyDescent="0.25">
      <c r="A11" s="1">
        <v>1001</v>
      </c>
      <c r="B11" t="s">
        <v>7</v>
      </c>
      <c r="C11" t="s">
        <v>230</v>
      </c>
      <c r="D11" t="s">
        <v>231</v>
      </c>
      <c r="E11" t="s">
        <v>232</v>
      </c>
      <c r="F11" t="s">
        <v>163</v>
      </c>
      <c r="G11" t="s">
        <v>164</v>
      </c>
      <c r="H11" t="s">
        <v>233</v>
      </c>
    </row>
    <row r="12" spans="1:8" x14ac:dyDescent="0.25">
      <c r="A12" s="1">
        <v>1023</v>
      </c>
      <c r="B12" t="s">
        <v>7</v>
      </c>
      <c r="C12" t="s">
        <v>146</v>
      </c>
      <c r="D12" t="s">
        <v>90</v>
      </c>
      <c r="E12" t="s">
        <v>154</v>
      </c>
      <c r="F12" t="s">
        <v>102</v>
      </c>
      <c r="G12" t="s">
        <v>103</v>
      </c>
      <c r="H12" t="s">
        <v>155</v>
      </c>
    </row>
    <row r="13" spans="1:8" x14ac:dyDescent="0.25">
      <c r="A13" s="1">
        <v>1004</v>
      </c>
      <c r="B13" t="s">
        <v>14</v>
      </c>
      <c r="C13" t="s">
        <v>240</v>
      </c>
      <c r="D13" t="s">
        <v>143</v>
      </c>
      <c r="E13" t="s">
        <v>241</v>
      </c>
      <c r="F13" t="s">
        <v>203</v>
      </c>
      <c r="G13" t="s">
        <v>204</v>
      </c>
      <c r="H13" t="s">
        <v>242</v>
      </c>
    </row>
    <row r="14" spans="1:8" x14ac:dyDescent="0.25">
      <c r="A14" s="1">
        <v>1029</v>
      </c>
      <c r="B14" t="s">
        <v>14</v>
      </c>
      <c r="C14" t="s">
        <v>55</v>
      </c>
      <c r="D14" t="s">
        <v>157</v>
      </c>
      <c r="E14" t="s">
        <v>243</v>
      </c>
      <c r="F14" t="s">
        <v>53</v>
      </c>
      <c r="G14" t="s">
        <v>54</v>
      </c>
      <c r="H14" t="s">
        <v>244</v>
      </c>
    </row>
    <row r="15" spans="1:8" x14ac:dyDescent="0.25">
      <c r="A15" s="1">
        <v>1027</v>
      </c>
      <c r="B15" t="s">
        <v>7</v>
      </c>
      <c r="C15" t="s">
        <v>272</v>
      </c>
      <c r="D15" t="s">
        <v>273</v>
      </c>
      <c r="E15" t="s">
        <v>274</v>
      </c>
      <c r="F15" t="s">
        <v>51</v>
      </c>
      <c r="G15" t="s">
        <v>21</v>
      </c>
      <c r="H15" t="s">
        <v>275</v>
      </c>
    </row>
    <row r="16" spans="1:8" x14ac:dyDescent="0.25">
      <c r="A16" s="1">
        <v>1032</v>
      </c>
      <c r="B16" t="s">
        <v>14</v>
      </c>
      <c r="C16" t="s">
        <v>104</v>
      </c>
      <c r="D16" t="s">
        <v>278</v>
      </c>
      <c r="E16" t="s">
        <v>279</v>
      </c>
      <c r="F16" t="s">
        <v>91</v>
      </c>
      <c r="G16" t="s">
        <v>92</v>
      </c>
      <c r="H16" t="s">
        <v>280</v>
      </c>
    </row>
    <row r="17" spans="1:8" x14ac:dyDescent="0.25">
      <c r="A17" s="1">
        <v>1035</v>
      </c>
      <c r="B17" t="s">
        <v>14</v>
      </c>
      <c r="C17" t="s">
        <v>29</v>
      </c>
      <c r="D17" t="s">
        <v>258</v>
      </c>
      <c r="E17" t="s">
        <v>259</v>
      </c>
      <c r="F17" t="s">
        <v>260</v>
      </c>
      <c r="G17" t="s">
        <v>261</v>
      </c>
      <c r="H17" t="s">
        <v>262</v>
      </c>
    </row>
    <row r="18" spans="1:8" x14ac:dyDescent="0.25">
      <c r="A18" s="1">
        <v>1008</v>
      </c>
      <c r="B18" t="s">
        <v>14</v>
      </c>
      <c r="C18" t="s">
        <v>267</v>
      </c>
      <c r="D18" t="s">
        <v>217</v>
      </c>
      <c r="E18" t="s">
        <v>268</v>
      </c>
      <c r="F18" t="s">
        <v>269</v>
      </c>
      <c r="G18" t="s">
        <v>270</v>
      </c>
      <c r="H18" t="s">
        <v>271</v>
      </c>
    </row>
    <row r="19" spans="1:8" x14ac:dyDescent="0.25">
      <c r="A19" s="1">
        <v>1044</v>
      </c>
      <c r="B19" t="s">
        <v>14</v>
      </c>
      <c r="C19" t="s">
        <v>144</v>
      </c>
      <c r="D19" t="s">
        <v>217</v>
      </c>
      <c r="E19" t="s">
        <v>218</v>
      </c>
      <c r="F19" t="s">
        <v>15</v>
      </c>
      <c r="G19" t="s">
        <v>16</v>
      </c>
      <c r="H19" t="s">
        <v>219</v>
      </c>
    </row>
    <row r="20" spans="1:8" x14ac:dyDescent="0.25">
      <c r="A20" s="1">
        <v>1042</v>
      </c>
      <c r="B20" t="s">
        <v>14</v>
      </c>
      <c r="C20" t="s">
        <v>234</v>
      </c>
      <c r="D20" t="s">
        <v>235</v>
      </c>
      <c r="E20" t="s">
        <v>236</v>
      </c>
      <c r="F20" t="s">
        <v>17</v>
      </c>
      <c r="G20" t="s">
        <v>75</v>
      </c>
      <c r="H20" t="s">
        <v>237</v>
      </c>
    </row>
    <row r="21" spans="1:8" x14ac:dyDescent="0.25">
      <c r="A21" s="1">
        <v>1033</v>
      </c>
      <c r="B21" t="s">
        <v>7</v>
      </c>
      <c r="C21" t="s">
        <v>48</v>
      </c>
      <c r="D21" t="s">
        <v>49</v>
      </c>
      <c r="E21" t="s">
        <v>50</v>
      </c>
      <c r="F21" t="s">
        <v>51</v>
      </c>
      <c r="G21" t="s">
        <v>21</v>
      </c>
      <c r="H21" t="s">
        <v>52</v>
      </c>
    </row>
    <row r="22" spans="1:8" x14ac:dyDescent="0.25">
      <c r="A22" s="1">
        <v>1002</v>
      </c>
      <c r="B22" t="s">
        <v>14</v>
      </c>
      <c r="C22" t="s">
        <v>74</v>
      </c>
      <c r="D22" t="s">
        <v>227</v>
      </c>
      <c r="E22" t="s">
        <v>228</v>
      </c>
      <c r="F22" t="s">
        <v>72</v>
      </c>
      <c r="G22" t="s">
        <v>73</v>
      </c>
      <c r="H22" t="s">
        <v>229</v>
      </c>
    </row>
    <row r="23" spans="1:8" x14ac:dyDescent="0.25">
      <c r="A23" s="1">
        <v>1007</v>
      </c>
      <c r="B23" t="s">
        <v>7</v>
      </c>
      <c r="C23" t="s">
        <v>88</v>
      </c>
      <c r="D23" t="s">
        <v>147</v>
      </c>
      <c r="E23" t="s">
        <v>148</v>
      </c>
      <c r="F23" t="s">
        <v>18</v>
      </c>
      <c r="G23" t="s">
        <v>19</v>
      </c>
      <c r="H23" t="s">
        <v>149</v>
      </c>
    </row>
    <row r="24" spans="1:8" x14ac:dyDescent="0.25">
      <c r="A24" s="1">
        <v>1049</v>
      </c>
      <c r="B24" t="s">
        <v>14</v>
      </c>
      <c r="C24" t="s">
        <v>245</v>
      </c>
      <c r="D24" t="s">
        <v>246</v>
      </c>
      <c r="E24" t="s">
        <v>247</v>
      </c>
      <c r="F24" t="s">
        <v>102</v>
      </c>
      <c r="G24" t="s">
        <v>103</v>
      </c>
      <c r="H24" t="s">
        <v>248</v>
      </c>
    </row>
    <row r="25" spans="1:8" x14ac:dyDescent="0.25">
      <c r="A25" s="1">
        <v>1009</v>
      </c>
      <c r="B25" t="s">
        <v>14</v>
      </c>
      <c r="C25" t="s">
        <v>76</v>
      </c>
      <c r="D25" t="s">
        <v>77</v>
      </c>
      <c r="E25" t="s">
        <v>78</v>
      </c>
      <c r="F25" t="s">
        <v>79</v>
      </c>
      <c r="G25" t="s">
        <v>80</v>
      </c>
      <c r="H25" t="s">
        <v>81</v>
      </c>
    </row>
    <row r="26" spans="1:8" x14ac:dyDescent="0.25">
      <c r="A26" s="1">
        <v>1022</v>
      </c>
      <c r="B26" t="s">
        <v>14</v>
      </c>
      <c r="C26" t="s">
        <v>28</v>
      </c>
      <c r="D26" t="s">
        <v>56</v>
      </c>
      <c r="E26" t="s">
        <v>57</v>
      </c>
      <c r="F26" t="s">
        <v>20</v>
      </c>
      <c r="G26" t="s">
        <v>21</v>
      </c>
      <c r="H26" t="s">
        <v>58</v>
      </c>
    </row>
    <row r="27" spans="1:8" x14ac:dyDescent="0.25">
      <c r="A27" s="1">
        <v>1005</v>
      </c>
      <c r="B27" t="s">
        <v>14</v>
      </c>
      <c r="C27" t="s">
        <v>105</v>
      </c>
      <c r="D27" t="s">
        <v>106</v>
      </c>
      <c r="E27" t="s">
        <v>107</v>
      </c>
      <c r="F27" t="s">
        <v>108</v>
      </c>
      <c r="G27" t="s">
        <v>75</v>
      </c>
      <c r="H27" t="s">
        <v>109</v>
      </c>
    </row>
    <row r="28" spans="1:8" x14ac:dyDescent="0.25">
      <c r="A28" s="1">
        <v>1046</v>
      </c>
      <c r="B28" t="s">
        <v>14</v>
      </c>
      <c r="C28" t="s">
        <v>65</v>
      </c>
      <c r="D28" t="s">
        <v>66</v>
      </c>
      <c r="E28" t="s">
        <v>67</v>
      </c>
      <c r="F28" t="s">
        <v>44</v>
      </c>
      <c r="G28" t="s">
        <v>45</v>
      </c>
      <c r="H28" t="s">
        <v>68</v>
      </c>
    </row>
    <row r="29" spans="1:8" x14ac:dyDescent="0.25">
      <c r="A29" s="1">
        <v>1000</v>
      </c>
      <c r="B29" t="s">
        <v>14</v>
      </c>
      <c r="C29" t="s">
        <v>96</v>
      </c>
      <c r="D29" t="s">
        <v>97</v>
      </c>
      <c r="E29" t="s">
        <v>98</v>
      </c>
      <c r="F29" t="s">
        <v>99</v>
      </c>
      <c r="G29" t="s">
        <v>100</v>
      </c>
      <c r="H29" t="s">
        <v>101</v>
      </c>
    </row>
    <row r="30" spans="1:8" x14ac:dyDescent="0.25">
      <c r="A30" s="1">
        <v>1030</v>
      </c>
      <c r="B30" t="s">
        <v>14</v>
      </c>
      <c r="C30" t="s">
        <v>165</v>
      </c>
      <c r="D30" t="s">
        <v>84</v>
      </c>
      <c r="E30" t="s">
        <v>201</v>
      </c>
      <c r="F30" t="s">
        <v>46</v>
      </c>
      <c r="G30" t="s">
        <v>47</v>
      </c>
      <c r="H30" t="s">
        <v>202</v>
      </c>
    </row>
    <row r="31" spans="1:8" x14ac:dyDescent="0.25">
      <c r="A31" s="1">
        <v>1025</v>
      </c>
      <c r="B31" t="s">
        <v>7</v>
      </c>
      <c r="C31" t="s">
        <v>162</v>
      </c>
      <c r="D31" t="s">
        <v>197</v>
      </c>
      <c r="E31" t="s">
        <v>198</v>
      </c>
      <c r="F31" t="s">
        <v>17</v>
      </c>
      <c r="G31" t="s">
        <v>75</v>
      </c>
      <c r="H31" t="s">
        <v>199</v>
      </c>
    </row>
    <row r="32" spans="1:8" x14ac:dyDescent="0.25">
      <c r="A32" s="1">
        <v>1031</v>
      </c>
      <c r="B32" t="s">
        <v>14</v>
      </c>
      <c r="C32" t="s">
        <v>200</v>
      </c>
      <c r="D32" t="s">
        <v>30</v>
      </c>
      <c r="E32" t="s">
        <v>215</v>
      </c>
      <c r="F32" t="s">
        <v>145</v>
      </c>
      <c r="G32" t="s">
        <v>75</v>
      </c>
      <c r="H32" t="s">
        <v>216</v>
      </c>
    </row>
    <row r="33" spans="1:8" x14ac:dyDescent="0.25">
      <c r="A33" s="1">
        <v>1018</v>
      </c>
      <c r="B33" t="s">
        <v>7</v>
      </c>
      <c r="C33" t="s">
        <v>8</v>
      </c>
      <c r="D33" t="s">
        <v>9</v>
      </c>
      <c r="E33" t="s">
        <v>10</v>
      </c>
      <c r="F33" t="s">
        <v>11</v>
      </c>
      <c r="G33" t="s">
        <v>12</v>
      </c>
      <c r="H33" t="s">
        <v>13</v>
      </c>
    </row>
    <row r="34" spans="1:8" x14ac:dyDescent="0.25">
      <c r="A34" s="1">
        <v>1036</v>
      </c>
      <c r="B34" t="s">
        <v>7</v>
      </c>
      <c r="C34" t="s">
        <v>180</v>
      </c>
      <c r="D34" t="s">
        <v>187</v>
      </c>
      <c r="E34" t="s">
        <v>238</v>
      </c>
      <c r="F34" t="s">
        <v>69</v>
      </c>
      <c r="G34" t="s">
        <v>21</v>
      </c>
      <c r="H34" t="s">
        <v>239</v>
      </c>
    </row>
    <row r="35" spans="1:8" x14ac:dyDescent="0.25">
      <c r="A35" s="1">
        <v>1045</v>
      </c>
      <c r="B35" t="s">
        <v>7</v>
      </c>
      <c r="C35" t="s">
        <v>249</v>
      </c>
      <c r="D35" t="s">
        <v>221</v>
      </c>
      <c r="E35" t="s">
        <v>250</v>
      </c>
      <c r="F35" t="s">
        <v>251</v>
      </c>
      <c r="G35" t="s">
        <v>252</v>
      </c>
      <c r="H35" t="s">
        <v>253</v>
      </c>
    </row>
    <row r="36" spans="1:8" x14ac:dyDescent="0.25">
      <c r="A36" s="1">
        <v>1015</v>
      </c>
      <c r="B36" t="s">
        <v>7</v>
      </c>
      <c r="C36" t="s">
        <v>33</v>
      </c>
      <c r="D36" t="s">
        <v>34</v>
      </c>
      <c r="E36" t="s">
        <v>35</v>
      </c>
      <c r="F36" t="s">
        <v>36</v>
      </c>
      <c r="G36" t="s">
        <v>37</v>
      </c>
      <c r="H36" t="s">
        <v>38</v>
      </c>
    </row>
    <row r="37" spans="1:8" x14ac:dyDescent="0.25">
      <c r="A37" s="1">
        <v>1048</v>
      </c>
      <c r="B37" t="s">
        <v>14</v>
      </c>
      <c r="C37" t="s">
        <v>254</v>
      </c>
      <c r="D37" t="s">
        <v>255</v>
      </c>
      <c r="E37" t="s">
        <v>256</v>
      </c>
      <c r="F37" t="s">
        <v>51</v>
      </c>
      <c r="G37" t="s">
        <v>21</v>
      </c>
      <c r="H37" t="s">
        <v>257</v>
      </c>
    </row>
    <row r="38" spans="1:8" x14ac:dyDescent="0.25">
      <c r="A38" s="1">
        <v>1024</v>
      </c>
      <c r="B38" t="s">
        <v>14</v>
      </c>
      <c r="C38" t="s">
        <v>76</v>
      </c>
      <c r="D38" t="s">
        <v>210</v>
      </c>
      <c r="E38" t="s">
        <v>211</v>
      </c>
      <c r="F38" t="s">
        <v>212</v>
      </c>
      <c r="G38" t="s">
        <v>213</v>
      </c>
      <c r="H38" t="s">
        <v>214</v>
      </c>
    </row>
    <row r="39" spans="1:8" x14ac:dyDescent="0.25">
      <c r="A39" s="1">
        <v>1013</v>
      </c>
      <c r="B39" t="s">
        <v>14</v>
      </c>
      <c r="C39" t="s">
        <v>130</v>
      </c>
      <c r="D39" t="s">
        <v>131</v>
      </c>
      <c r="E39" t="s">
        <v>132</v>
      </c>
      <c r="F39" t="s">
        <v>18</v>
      </c>
      <c r="G39" t="s">
        <v>19</v>
      </c>
      <c r="H39" t="s">
        <v>133</v>
      </c>
    </row>
    <row r="40" spans="1:8" x14ac:dyDescent="0.25">
      <c r="A40" s="1">
        <v>1040</v>
      </c>
      <c r="B40" t="s">
        <v>14</v>
      </c>
      <c r="C40" t="s">
        <v>119</v>
      </c>
      <c r="D40" t="s">
        <v>120</v>
      </c>
      <c r="E40" t="s">
        <v>121</v>
      </c>
      <c r="F40" t="s">
        <v>122</v>
      </c>
      <c r="G40" t="s">
        <v>123</v>
      </c>
      <c r="H40" t="s">
        <v>124</v>
      </c>
    </row>
    <row r="41" spans="1:8" x14ac:dyDescent="0.25">
      <c r="A41" s="1">
        <v>1010</v>
      </c>
      <c r="B41" t="s">
        <v>14</v>
      </c>
      <c r="C41" t="s">
        <v>39</v>
      </c>
      <c r="D41" t="s">
        <v>40</v>
      </c>
      <c r="E41" t="s">
        <v>41</v>
      </c>
      <c r="F41" t="s">
        <v>25</v>
      </c>
      <c r="G41" t="s">
        <v>42</v>
      </c>
      <c r="H41" t="s">
        <v>43</v>
      </c>
    </row>
    <row r="42" spans="1:8" x14ac:dyDescent="0.25">
      <c r="A42" s="1">
        <v>1026</v>
      </c>
      <c r="B42" t="s">
        <v>14</v>
      </c>
      <c r="C42" t="s">
        <v>59</v>
      </c>
      <c r="D42" t="s">
        <v>205</v>
      </c>
      <c r="E42" t="s">
        <v>206</v>
      </c>
      <c r="F42" t="s">
        <v>163</v>
      </c>
      <c r="G42" t="s">
        <v>164</v>
      </c>
      <c r="H42" t="s">
        <v>207</v>
      </c>
    </row>
    <row r="43" spans="1:8" x14ac:dyDescent="0.25">
      <c r="A43" s="1">
        <v>1043</v>
      </c>
      <c r="B43" t="s">
        <v>14</v>
      </c>
      <c r="C43" t="s">
        <v>22</v>
      </c>
      <c r="D43" t="s">
        <v>23</v>
      </c>
      <c r="E43" t="s">
        <v>24</v>
      </c>
      <c r="F43" t="s">
        <v>25</v>
      </c>
      <c r="G43" t="s">
        <v>26</v>
      </c>
      <c r="H43" t="s">
        <v>27</v>
      </c>
    </row>
    <row r="44" spans="1:8" x14ac:dyDescent="0.25">
      <c r="A44" s="1">
        <v>1034</v>
      </c>
      <c r="B44" t="s">
        <v>7</v>
      </c>
      <c r="C44" t="s">
        <v>70</v>
      </c>
      <c r="D44" t="s">
        <v>71</v>
      </c>
      <c r="E44" t="s">
        <v>276</v>
      </c>
      <c r="F44" t="s">
        <v>188</v>
      </c>
      <c r="G44" t="s">
        <v>75</v>
      </c>
      <c r="H44" t="s">
        <v>277</v>
      </c>
    </row>
    <row r="45" spans="1:8" x14ac:dyDescent="0.25">
      <c r="A45" s="1">
        <v>1017</v>
      </c>
      <c r="B45" t="s">
        <v>7</v>
      </c>
      <c r="C45" t="s">
        <v>281</v>
      </c>
      <c r="D45" t="s">
        <v>220</v>
      </c>
      <c r="E45" t="s">
        <v>282</v>
      </c>
      <c r="F45" t="s">
        <v>208</v>
      </c>
      <c r="G45" t="s">
        <v>209</v>
      </c>
      <c r="H45" t="s">
        <v>283</v>
      </c>
    </row>
    <row r="46" spans="1:8" x14ac:dyDescent="0.25">
      <c r="A46" s="1">
        <v>1028</v>
      </c>
      <c r="B46" t="s">
        <v>14</v>
      </c>
      <c r="C46" t="s">
        <v>171</v>
      </c>
      <c r="D46" t="s">
        <v>172</v>
      </c>
      <c r="E46" t="s">
        <v>173</v>
      </c>
      <c r="F46" t="s">
        <v>112</v>
      </c>
      <c r="G46" t="s">
        <v>113</v>
      </c>
      <c r="H46" t="s">
        <v>174</v>
      </c>
    </row>
    <row r="47" spans="1:8" x14ac:dyDescent="0.25">
      <c r="A47" s="1">
        <v>1047</v>
      </c>
      <c r="B47" t="s">
        <v>7</v>
      </c>
      <c r="C47" t="s">
        <v>189</v>
      </c>
      <c r="D47" t="s">
        <v>190</v>
      </c>
      <c r="E47" t="s">
        <v>191</v>
      </c>
      <c r="F47" t="s">
        <v>192</v>
      </c>
      <c r="G47" t="s">
        <v>193</v>
      </c>
      <c r="H47" t="s">
        <v>194</v>
      </c>
    </row>
    <row r="48" spans="1:8" x14ac:dyDescent="0.25">
      <c r="A48" s="1">
        <v>1038</v>
      </c>
      <c r="B48" t="s">
        <v>14</v>
      </c>
      <c r="C48" t="s">
        <v>74</v>
      </c>
      <c r="D48" t="s">
        <v>137</v>
      </c>
      <c r="E48" t="s">
        <v>138</v>
      </c>
      <c r="F48" t="s">
        <v>139</v>
      </c>
      <c r="G48" t="s">
        <v>140</v>
      </c>
      <c r="H48" t="s">
        <v>141</v>
      </c>
    </row>
    <row r="49" spans="1:8" x14ac:dyDescent="0.25">
      <c r="A49" s="1">
        <v>1003</v>
      </c>
      <c r="B49" t="s">
        <v>14</v>
      </c>
      <c r="C49" t="s">
        <v>55</v>
      </c>
      <c r="D49" t="s">
        <v>175</v>
      </c>
      <c r="E49" t="s">
        <v>176</v>
      </c>
      <c r="F49" t="s">
        <v>177</v>
      </c>
      <c r="G49" t="s">
        <v>178</v>
      </c>
      <c r="H49" t="s">
        <v>179</v>
      </c>
    </row>
    <row r="50" spans="1:8" x14ac:dyDescent="0.25">
      <c r="A50" s="1">
        <v>1019</v>
      </c>
      <c r="B50" t="s">
        <v>7</v>
      </c>
      <c r="C50" t="s">
        <v>142</v>
      </c>
      <c r="D50" t="s">
        <v>222</v>
      </c>
      <c r="E50" t="s">
        <v>223</v>
      </c>
      <c r="F50" t="s">
        <v>224</v>
      </c>
      <c r="G50" t="s">
        <v>225</v>
      </c>
      <c r="H50" t="s">
        <v>226</v>
      </c>
    </row>
    <row r="51" spans="1:8" x14ac:dyDescent="0.25">
      <c r="A51" s="1">
        <v>1016</v>
      </c>
      <c r="B51" t="s">
        <v>14</v>
      </c>
      <c r="C51" t="s">
        <v>156</v>
      </c>
      <c r="D51" t="s">
        <v>166</v>
      </c>
      <c r="E51" t="s">
        <v>167</v>
      </c>
      <c r="F51" t="s">
        <v>168</v>
      </c>
      <c r="G51" t="s">
        <v>169</v>
      </c>
      <c r="H51" t="s">
        <v>170</v>
      </c>
    </row>
  </sheetData>
  <sortState ref="A2:H351">
    <sortCondition ref="D2:D351"/>
    <sortCondition ref="C2:C351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activeCell="C14" sqref="C14"/>
    </sheetView>
  </sheetViews>
  <sheetFormatPr baseColWidth="10" defaultRowHeight="15.75" x14ac:dyDescent="0.25"/>
  <cols>
    <col min="1" max="1" width="15.375" bestFit="1" customWidth="1"/>
    <col min="2" max="2" width="27.875" bestFit="1" customWidth="1"/>
    <col min="3" max="3" width="26" bestFit="1" customWidth="1"/>
    <col min="4" max="5" width="19.125" bestFit="1" customWidth="1"/>
    <col min="6" max="6" width="18.125" bestFit="1" customWidth="1"/>
    <col min="7" max="7" width="14.625" bestFit="1" customWidth="1"/>
    <col min="8" max="8" width="15.125" bestFit="1" customWidth="1"/>
    <col min="9" max="9" width="12.875" bestFit="1" customWidth="1"/>
    <col min="10" max="10" width="14" bestFit="1" customWidth="1"/>
    <col min="11" max="11" width="14" customWidth="1"/>
  </cols>
  <sheetData>
    <row r="1" spans="1:11" ht="23.25" x14ac:dyDescent="0.35">
      <c r="A1" s="8" t="s">
        <v>292</v>
      </c>
    </row>
    <row r="2" spans="1:11" x14ac:dyDescent="0.25">
      <c r="A2" s="2"/>
    </row>
    <row r="3" spans="1:11" x14ac:dyDescent="0.25">
      <c r="A3" s="9" t="s">
        <v>291</v>
      </c>
      <c r="B3" s="43">
        <f ca="1">TODAY()</f>
        <v>42033</v>
      </c>
      <c r="D3" s="16" t="s">
        <v>303</v>
      </c>
      <c r="E3" s="16"/>
      <c r="F3" s="16"/>
      <c r="G3" s="17">
        <v>0.15</v>
      </c>
    </row>
    <row r="5" spans="1:11" x14ac:dyDescent="0.25">
      <c r="G5" s="1"/>
    </row>
    <row r="6" spans="1:11" ht="31.5" x14ac:dyDescent="0.25">
      <c r="A6" s="10" t="s">
        <v>300</v>
      </c>
      <c r="B6" s="13" t="s">
        <v>313</v>
      </c>
      <c r="C6" s="11" t="s">
        <v>293</v>
      </c>
      <c r="D6" s="11" t="s">
        <v>294</v>
      </c>
      <c r="E6" s="11" t="s">
        <v>295</v>
      </c>
      <c r="F6" s="10" t="s">
        <v>296</v>
      </c>
      <c r="G6" s="12" t="s">
        <v>301</v>
      </c>
      <c r="H6" s="11" t="s">
        <v>297</v>
      </c>
      <c r="I6" s="11" t="s">
        <v>298</v>
      </c>
      <c r="J6" s="11" t="s">
        <v>299</v>
      </c>
      <c r="K6" s="11" t="s">
        <v>302</v>
      </c>
    </row>
    <row r="7" spans="1:11" x14ac:dyDescent="0.25">
      <c r="A7" s="1">
        <v>1019</v>
      </c>
      <c r="B7" s="3" t="str">
        <f>VLOOKUP(A7,Clients!$A:$H,4,FALSE)</f>
        <v>Zigerli</v>
      </c>
      <c r="C7" t="s">
        <v>289</v>
      </c>
      <c r="D7" t="s">
        <v>287</v>
      </c>
      <c r="E7" t="s">
        <v>285</v>
      </c>
      <c r="F7" s="14">
        <v>319</v>
      </c>
      <c r="G7" s="4">
        <v>200</v>
      </c>
      <c r="H7" s="15">
        <f>F7*G7/100</f>
        <v>638</v>
      </c>
      <c r="I7" s="15">
        <f>ROUND(IF(F7&gt;=1000,H7*$G$3,0),0)</f>
        <v>0</v>
      </c>
      <c r="J7" s="15">
        <f>H7-I7</f>
        <v>638</v>
      </c>
      <c r="K7" s="3" t="str">
        <f>IF(OR(D7="Alba",F7&gt;1000),"INVITER","ne pas inviter")</f>
        <v>ne pas inviter</v>
      </c>
    </row>
    <row r="8" spans="1:11" x14ac:dyDescent="0.25">
      <c r="A8" s="1">
        <v>1024</v>
      </c>
      <c r="B8" s="3" t="str">
        <f>VLOOKUP(A8,Clients!$A:$H,4,FALSE)</f>
        <v>Picard</v>
      </c>
      <c r="C8" t="s">
        <v>289</v>
      </c>
      <c r="D8" t="s">
        <v>287</v>
      </c>
      <c r="E8" t="s">
        <v>285</v>
      </c>
      <c r="F8" s="14">
        <v>589</v>
      </c>
      <c r="G8" s="4">
        <v>200</v>
      </c>
      <c r="H8" s="15">
        <f t="shared" ref="H8:H31" si="0">F8*G8/100</f>
        <v>1178</v>
      </c>
      <c r="I8" s="15">
        <f t="shared" ref="I8:I9" si="1">ROUND(IF(F8&gt;=1000,H8*$G$3,0),0)</f>
        <v>0</v>
      </c>
      <c r="J8" s="15">
        <f t="shared" ref="J8:J31" si="2">H8-I8</f>
        <v>1178</v>
      </c>
      <c r="K8" s="3" t="str">
        <f t="shared" ref="K8:K31" si="3">IF(OR(D8="Alba",F8&gt;1000),"INVITER","ne pas inviter")</f>
        <v>ne pas inviter</v>
      </c>
    </row>
    <row r="9" spans="1:11" x14ac:dyDescent="0.25">
      <c r="A9" s="1">
        <v>1046</v>
      </c>
      <c r="B9" s="3" t="str">
        <f>VLOOKUP(A9,Clients!$A:$H,4,FALSE)</f>
        <v>Mesaros</v>
      </c>
      <c r="C9" t="s">
        <v>290</v>
      </c>
      <c r="D9" t="s">
        <v>115</v>
      </c>
      <c r="E9" t="s">
        <v>286</v>
      </c>
      <c r="F9" s="14">
        <v>1653</v>
      </c>
      <c r="G9" s="4">
        <v>350</v>
      </c>
      <c r="H9" s="15">
        <f t="shared" si="0"/>
        <v>5785.5</v>
      </c>
      <c r="I9" s="15">
        <f t="shared" si="1"/>
        <v>868</v>
      </c>
      <c r="J9" s="15">
        <f t="shared" si="2"/>
        <v>4917.5</v>
      </c>
      <c r="K9" s="3" t="str">
        <f t="shared" si="3"/>
        <v>INVITER</v>
      </c>
    </row>
    <row r="10" spans="1:11" x14ac:dyDescent="0.25">
      <c r="A10" s="1">
        <v>1021</v>
      </c>
      <c r="B10" s="3" t="str">
        <f>VLOOKUP(A10,Clients!$A:$H,4,FALSE)</f>
        <v>Bühler</v>
      </c>
      <c r="C10" t="s">
        <v>289</v>
      </c>
      <c r="D10" t="s">
        <v>287</v>
      </c>
      <c r="E10" t="s">
        <v>286</v>
      </c>
      <c r="F10" s="14">
        <v>1726</v>
      </c>
      <c r="G10" s="4">
        <v>200</v>
      </c>
      <c r="H10" s="15">
        <f t="shared" si="0"/>
        <v>3452</v>
      </c>
      <c r="I10" s="15">
        <f>ROUND(IF(F10&gt;=1000,H10*$G$3,0),0)</f>
        <v>518</v>
      </c>
      <c r="J10" s="15">
        <f t="shared" si="2"/>
        <v>2934</v>
      </c>
      <c r="K10" s="3" t="str">
        <f t="shared" si="3"/>
        <v>INVITER</v>
      </c>
    </row>
    <row r="11" spans="1:11" x14ac:dyDescent="0.25">
      <c r="A11" s="1">
        <v>1035</v>
      </c>
      <c r="B11" s="3" t="str">
        <f>VLOOKUP(A11,Clients!$A:$H,4,FALSE)</f>
        <v>Huber</v>
      </c>
      <c r="C11" t="s">
        <v>290</v>
      </c>
      <c r="D11" t="s">
        <v>115</v>
      </c>
      <c r="E11" t="s">
        <v>285</v>
      </c>
      <c r="F11" s="14">
        <v>1626</v>
      </c>
      <c r="G11" s="4">
        <v>350</v>
      </c>
      <c r="H11" s="15">
        <f t="shared" si="0"/>
        <v>5691</v>
      </c>
      <c r="I11" s="15">
        <f>ROUND(IF(F11&gt;=1000,H11*$G$3,0),0)</f>
        <v>854</v>
      </c>
      <c r="J11" s="15">
        <f t="shared" si="2"/>
        <v>4837</v>
      </c>
      <c r="K11" s="3" t="str">
        <f t="shared" si="3"/>
        <v>INVITER</v>
      </c>
    </row>
    <row r="12" spans="1:11" x14ac:dyDescent="0.25">
      <c r="A12" s="1">
        <v>1048</v>
      </c>
      <c r="B12" s="3" t="str">
        <f>VLOOKUP(A12,Clients!$A:$H,4,FALSE)</f>
        <v>Oehrli</v>
      </c>
      <c r="C12" t="s">
        <v>289</v>
      </c>
      <c r="D12" t="s">
        <v>287</v>
      </c>
      <c r="E12" t="s">
        <v>285</v>
      </c>
      <c r="F12" s="14">
        <v>201</v>
      </c>
      <c r="G12" s="4">
        <v>200</v>
      </c>
      <c r="H12" s="15">
        <f t="shared" si="0"/>
        <v>402</v>
      </c>
      <c r="I12" s="15">
        <f>ROUND(IF(F12&gt;=1000,H12*$G$3,0),0)</f>
        <v>0</v>
      </c>
      <c r="J12" s="15">
        <f t="shared" si="2"/>
        <v>402</v>
      </c>
      <c r="K12" s="3" t="str">
        <f t="shared" si="3"/>
        <v>ne pas inviter</v>
      </c>
    </row>
    <row r="13" spans="1:11" x14ac:dyDescent="0.25">
      <c r="A13" s="1">
        <v>1022</v>
      </c>
      <c r="B13" s="3" t="str">
        <f>VLOOKUP(A13,Clients!$A:$H,4,FALSE)</f>
        <v>Liechti</v>
      </c>
      <c r="C13" t="s">
        <v>289</v>
      </c>
      <c r="D13" t="s">
        <v>287</v>
      </c>
      <c r="E13" t="s">
        <v>285</v>
      </c>
      <c r="F13" s="14">
        <v>1799</v>
      </c>
      <c r="G13" s="4">
        <v>200</v>
      </c>
      <c r="H13" s="15">
        <f t="shared" si="0"/>
        <v>3598</v>
      </c>
      <c r="I13" s="15">
        <f t="shared" ref="I13" si="4">ROUND(IF(F13&gt;=1000,H13*$G$3,0),0)</f>
        <v>540</v>
      </c>
      <c r="J13" s="15">
        <f t="shared" si="2"/>
        <v>3058</v>
      </c>
      <c r="K13" s="3" t="str">
        <f t="shared" si="3"/>
        <v>INVITER</v>
      </c>
    </row>
    <row r="14" spans="1:11" x14ac:dyDescent="0.25">
      <c r="A14" s="1">
        <v>1029</v>
      </c>
      <c r="B14" s="3" t="str">
        <f>VLOOKUP(A14,Clients!$A:$H,4,FALSE)</f>
        <v>Graf</v>
      </c>
      <c r="C14" t="s">
        <v>289</v>
      </c>
      <c r="D14" t="s">
        <v>288</v>
      </c>
      <c r="E14" t="s">
        <v>285</v>
      </c>
      <c r="F14" s="14">
        <v>176</v>
      </c>
      <c r="G14" s="4">
        <v>80</v>
      </c>
      <c r="H14" s="15">
        <f t="shared" si="0"/>
        <v>140.80000000000001</v>
      </c>
      <c r="I14" s="15">
        <f>ROUND(IF(F14&gt;=1000,H14*$G$3,0),0)</f>
        <v>0</v>
      </c>
      <c r="J14" s="15">
        <f t="shared" si="2"/>
        <v>140.80000000000001</v>
      </c>
      <c r="K14" s="3" t="str">
        <f t="shared" si="3"/>
        <v>ne pas inviter</v>
      </c>
    </row>
    <row r="15" spans="1:11" x14ac:dyDescent="0.25">
      <c r="A15" s="1">
        <v>1049</v>
      </c>
      <c r="B15" s="3" t="str">
        <f>VLOOKUP(A15,Clients!$A:$H,4,FALSE)</f>
        <v>Kramer</v>
      </c>
      <c r="C15" t="s">
        <v>289</v>
      </c>
      <c r="D15" t="s">
        <v>287</v>
      </c>
      <c r="E15" t="s">
        <v>285</v>
      </c>
      <c r="F15" s="14">
        <v>454</v>
      </c>
      <c r="G15" s="4">
        <v>200</v>
      </c>
      <c r="H15" s="15">
        <f t="shared" si="0"/>
        <v>908</v>
      </c>
      <c r="I15" s="15">
        <f t="shared" ref="I15:I16" si="5">ROUND(IF(F15&gt;=1000,H15*$G$3,0),0)</f>
        <v>0</v>
      </c>
      <c r="J15" s="15">
        <f t="shared" si="2"/>
        <v>908</v>
      </c>
      <c r="K15" s="3" t="str">
        <f t="shared" si="3"/>
        <v>ne pas inviter</v>
      </c>
    </row>
    <row r="16" spans="1:11" x14ac:dyDescent="0.25">
      <c r="A16" s="1">
        <v>1015</v>
      </c>
      <c r="B16" s="3" t="str">
        <f>VLOOKUP(A16,Clients!$A:$H,4,FALSE)</f>
        <v>Ocran</v>
      </c>
      <c r="C16" t="s">
        <v>289</v>
      </c>
      <c r="D16" t="s">
        <v>288</v>
      </c>
      <c r="E16" t="s">
        <v>285</v>
      </c>
      <c r="F16" s="14">
        <v>209</v>
      </c>
      <c r="G16" s="4">
        <v>80</v>
      </c>
      <c r="H16" s="15">
        <f t="shared" si="0"/>
        <v>167.2</v>
      </c>
      <c r="I16" s="15">
        <f t="shared" si="5"/>
        <v>0</v>
      </c>
      <c r="J16" s="15">
        <f t="shared" si="2"/>
        <v>167.2</v>
      </c>
      <c r="K16" s="3" t="str">
        <f t="shared" si="3"/>
        <v>ne pas inviter</v>
      </c>
    </row>
    <row r="17" spans="1:11" x14ac:dyDescent="0.25">
      <c r="A17" s="1">
        <v>1042</v>
      </c>
      <c r="B17" s="3" t="str">
        <f>VLOOKUP(A17,Clients!$A:$H,4,FALSE)</f>
        <v>Jordi</v>
      </c>
      <c r="C17" t="s">
        <v>289</v>
      </c>
      <c r="D17" t="s">
        <v>288</v>
      </c>
      <c r="E17" t="s">
        <v>285</v>
      </c>
      <c r="F17" s="14">
        <v>169</v>
      </c>
      <c r="G17" s="4">
        <v>80</v>
      </c>
      <c r="H17" s="15">
        <f t="shared" si="0"/>
        <v>135.19999999999999</v>
      </c>
      <c r="I17" s="15">
        <f>ROUND(IF(F17&gt;=1000,H17*$G$3,0),0)</f>
        <v>0</v>
      </c>
      <c r="J17" s="15">
        <f t="shared" si="2"/>
        <v>135.19999999999999</v>
      </c>
      <c r="K17" s="3" t="str">
        <f t="shared" si="3"/>
        <v>ne pas inviter</v>
      </c>
    </row>
    <row r="18" spans="1:11" x14ac:dyDescent="0.25">
      <c r="A18" s="1">
        <v>1033</v>
      </c>
      <c r="B18" s="3" t="str">
        <f>VLOOKUP(A18,Clients!$A:$H,4,FALSE)</f>
        <v>Kammer</v>
      </c>
      <c r="C18" t="s">
        <v>289</v>
      </c>
      <c r="D18" t="s">
        <v>287</v>
      </c>
      <c r="E18" t="s">
        <v>285</v>
      </c>
      <c r="F18" s="14">
        <v>160</v>
      </c>
      <c r="G18" s="4">
        <v>200</v>
      </c>
      <c r="H18" s="15">
        <f t="shared" si="0"/>
        <v>320</v>
      </c>
      <c r="I18" s="15">
        <f>ROUND(IF(F18&gt;=1000,H18*$G$3,0),0)</f>
        <v>0</v>
      </c>
      <c r="J18" s="15">
        <f t="shared" si="2"/>
        <v>320</v>
      </c>
      <c r="K18" s="3" t="str">
        <f t="shared" si="3"/>
        <v>ne pas inviter</v>
      </c>
    </row>
    <row r="19" spans="1:11" x14ac:dyDescent="0.25">
      <c r="A19" s="1">
        <v>1047</v>
      </c>
      <c r="B19" s="3" t="str">
        <f>VLOOKUP(A19,Clients!$A:$H,4,FALSE)</f>
        <v>Tanner</v>
      </c>
      <c r="C19" t="s">
        <v>290</v>
      </c>
      <c r="D19" t="s">
        <v>115</v>
      </c>
      <c r="E19" t="s">
        <v>285</v>
      </c>
      <c r="F19" s="14">
        <v>1223</v>
      </c>
      <c r="G19" s="4">
        <v>350</v>
      </c>
      <c r="H19" s="15">
        <f t="shared" si="0"/>
        <v>4280.5</v>
      </c>
      <c r="I19" s="15">
        <f>ROUND(IF(F19&gt;=1000,H19*$G$3,0),0)</f>
        <v>642</v>
      </c>
      <c r="J19" s="15">
        <f t="shared" si="2"/>
        <v>3638.5</v>
      </c>
      <c r="K19" s="3" t="str">
        <f t="shared" si="3"/>
        <v>INVITER</v>
      </c>
    </row>
    <row r="20" spans="1:11" x14ac:dyDescent="0.25">
      <c r="A20" s="1">
        <v>1043</v>
      </c>
      <c r="B20" s="3" t="str">
        <f>VLOOKUP(A20,Clients!$A:$H,4,FALSE)</f>
        <v>Steiner</v>
      </c>
      <c r="C20" t="s">
        <v>289</v>
      </c>
      <c r="D20" t="s">
        <v>287</v>
      </c>
      <c r="E20" t="s">
        <v>285</v>
      </c>
      <c r="F20" s="14">
        <v>853</v>
      </c>
      <c r="G20" s="4">
        <v>200</v>
      </c>
      <c r="H20" s="15">
        <f t="shared" si="0"/>
        <v>1706</v>
      </c>
      <c r="I20" s="15">
        <f>ROUND(IF(F20&gt;=1000,H20*$G$3,0),0)</f>
        <v>0</v>
      </c>
      <c r="J20" s="15">
        <f t="shared" si="2"/>
        <v>1706</v>
      </c>
      <c r="K20" s="3" t="str">
        <f t="shared" si="3"/>
        <v>ne pas inviter</v>
      </c>
    </row>
    <row r="21" spans="1:11" x14ac:dyDescent="0.25">
      <c r="A21" s="1">
        <v>1032</v>
      </c>
      <c r="B21" s="3" t="str">
        <f>VLOOKUP(A21,Clients!$A:$H,4,FALSE)</f>
        <v>Hofer</v>
      </c>
      <c r="C21" t="s">
        <v>289</v>
      </c>
      <c r="D21" t="s">
        <v>288</v>
      </c>
      <c r="E21" t="s">
        <v>285</v>
      </c>
      <c r="F21" s="14">
        <v>455</v>
      </c>
      <c r="G21" s="4">
        <v>80</v>
      </c>
      <c r="H21" s="15">
        <f t="shared" si="0"/>
        <v>364</v>
      </c>
      <c r="I21" s="15">
        <f t="shared" ref="I21:I22" si="6">ROUND(IF(F21&gt;=1000,H21*$G$3,0),0)</f>
        <v>0</v>
      </c>
      <c r="J21" s="15">
        <f t="shared" si="2"/>
        <v>364</v>
      </c>
      <c r="K21" s="3" t="str">
        <f t="shared" si="3"/>
        <v>ne pas inviter</v>
      </c>
    </row>
    <row r="22" spans="1:11" x14ac:dyDescent="0.25">
      <c r="A22" s="1">
        <v>1038</v>
      </c>
      <c r="B22" s="3" t="str">
        <f>VLOOKUP(A22,Clients!$A:$H,4,FALSE)</f>
        <v>Utiger</v>
      </c>
      <c r="C22" t="s">
        <v>289</v>
      </c>
      <c r="D22" t="s">
        <v>287</v>
      </c>
      <c r="E22" t="s">
        <v>285</v>
      </c>
      <c r="F22" s="14">
        <v>1424</v>
      </c>
      <c r="G22" s="4">
        <v>200</v>
      </c>
      <c r="H22" s="15">
        <f t="shared" si="0"/>
        <v>2848</v>
      </c>
      <c r="I22" s="15">
        <f t="shared" si="6"/>
        <v>427</v>
      </c>
      <c r="J22" s="15">
        <f t="shared" si="2"/>
        <v>2421</v>
      </c>
      <c r="K22" s="3" t="str">
        <f t="shared" si="3"/>
        <v>INVITER</v>
      </c>
    </row>
    <row r="23" spans="1:11" x14ac:dyDescent="0.25">
      <c r="A23" s="1">
        <v>1012</v>
      </c>
      <c r="B23" s="3" t="str">
        <f>VLOOKUP(A23,Clients!$A:$H,4,FALSE)</f>
        <v>Djurovic</v>
      </c>
      <c r="C23" t="s">
        <v>289</v>
      </c>
      <c r="D23" t="s">
        <v>287</v>
      </c>
      <c r="E23" t="s">
        <v>286</v>
      </c>
      <c r="F23" s="14">
        <v>116</v>
      </c>
      <c r="G23" s="4">
        <v>200</v>
      </c>
      <c r="H23" s="15">
        <f t="shared" si="0"/>
        <v>232</v>
      </c>
      <c r="I23" s="15">
        <f>ROUND(IF(F23&gt;=1000,H23*$G$3,0),0)</f>
        <v>0</v>
      </c>
      <c r="J23" s="15">
        <f t="shared" si="2"/>
        <v>232</v>
      </c>
      <c r="K23" s="3" t="str">
        <f t="shared" si="3"/>
        <v>ne pas inviter</v>
      </c>
    </row>
    <row r="24" spans="1:11" x14ac:dyDescent="0.25">
      <c r="A24" s="1">
        <v>1018</v>
      </c>
      <c r="B24" s="3" t="str">
        <f>VLOOKUP(A24,Clients!$A:$H,4,FALSE)</f>
        <v>Neuenschwander</v>
      </c>
      <c r="C24" t="s">
        <v>289</v>
      </c>
      <c r="D24" t="s">
        <v>287</v>
      </c>
      <c r="E24" t="s">
        <v>285</v>
      </c>
      <c r="F24" s="14">
        <v>726</v>
      </c>
      <c r="G24" s="4">
        <v>200</v>
      </c>
      <c r="H24" s="15">
        <f t="shared" si="0"/>
        <v>1452</v>
      </c>
      <c r="I24" s="15">
        <f t="shared" ref="I24:I25" si="7">ROUND(IF(F24&gt;=1000,H24*$G$3,0),0)</f>
        <v>0</v>
      </c>
      <c r="J24" s="15">
        <f t="shared" si="2"/>
        <v>1452</v>
      </c>
      <c r="K24" s="3" t="str">
        <f t="shared" si="3"/>
        <v>ne pas inviter</v>
      </c>
    </row>
    <row r="25" spans="1:11" x14ac:dyDescent="0.25">
      <c r="A25" s="1">
        <v>1005</v>
      </c>
      <c r="B25" s="3" t="str">
        <f>VLOOKUP(A25,Clients!$A:$H,4,FALSE)</f>
        <v>Meienberg</v>
      </c>
      <c r="C25" t="s">
        <v>289</v>
      </c>
      <c r="D25" t="s">
        <v>288</v>
      </c>
      <c r="E25" t="s">
        <v>286</v>
      </c>
      <c r="F25" s="14">
        <v>35</v>
      </c>
      <c r="G25" s="4">
        <v>80</v>
      </c>
      <c r="H25" s="15">
        <f t="shared" si="0"/>
        <v>28</v>
      </c>
      <c r="I25" s="15">
        <f t="shared" si="7"/>
        <v>0</v>
      </c>
      <c r="J25" s="15">
        <f t="shared" si="2"/>
        <v>28</v>
      </c>
      <c r="K25" s="3" t="str">
        <f t="shared" si="3"/>
        <v>ne pas inviter</v>
      </c>
    </row>
    <row r="26" spans="1:11" x14ac:dyDescent="0.25">
      <c r="A26" s="1">
        <v>1017</v>
      </c>
      <c r="B26" s="3" t="str">
        <f>VLOOKUP(A26,Clients!$A:$H,4,FALSE)</f>
        <v>Studer</v>
      </c>
      <c r="C26" t="s">
        <v>289</v>
      </c>
      <c r="D26" t="s">
        <v>287</v>
      </c>
      <c r="E26" t="s">
        <v>286</v>
      </c>
      <c r="F26" s="14">
        <v>1394</v>
      </c>
      <c r="G26" s="4">
        <v>200</v>
      </c>
      <c r="H26" s="15">
        <f t="shared" si="0"/>
        <v>2788</v>
      </c>
      <c r="I26" s="15">
        <f>ROUND(IF(F26&gt;=1000,H26*$G$3,0),0)</f>
        <v>418</v>
      </c>
      <c r="J26" s="15">
        <f t="shared" si="2"/>
        <v>2370</v>
      </c>
      <c r="K26" s="3" t="str">
        <f t="shared" si="3"/>
        <v>INVITER</v>
      </c>
    </row>
    <row r="27" spans="1:11" x14ac:dyDescent="0.25">
      <c r="A27" s="1">
        <v>1008</v>
      </c>
      <c r="B27" s="3" t="str">
        <f>VLOOKUP(A27,Clients!$A:$H,4,FALSE)</f>
        <v>Jaberg</v>
      </c>
      <c r="C27" t="s">
        <v>289</v>
      </c>
      <c r="D27" t="s">
        <v>288</v>
      </c>
      <c r="E27" t="s">
        <v>285</v>
      </c>
      <c r="F27" s="14">
        <v>1239</v>
      </c>
      <c r="G27" s="4">
        <v>80</v>
      </c>
      <c r="H27" s="15">
        <f t="shared" si="0"/>
        <v>991.2</v>
      </c>
      <c r="I27" s="15">
        <f>ROUND(IF(F27&gt;=1000,H27*$G$3,0),0)</f>
        <v>149</v>
      </c>
      <c r="J27" s="15">
        <f t="shared" si="2"/>
        <v>842.2</v>
      </c>
      <c r="K27" s="3" t="str">
        <f t="shared" si="3"/>
        <v>INVITER</v>
      </c>
    </row>
    <row r="28" spans="1:11" x14ac:dyDescent="0.25">
      <c r="A28" s="1">
        <v>1040</v>
      </c>
      <c r="B28" s="3" t="str">
        <f>VLOOKUP(A28,Clients!$A:$H,4,FALSE)</f>
        <v>Rey</v>
      </c>
      <c r="C28" t="s">
        <v>289</v>
      </c>
      <c r="D28" t="s">
        <v>287</v>
      </c>
      <c r="E28" t="s">
        <v>285</v>
      </c>
      <c r="F28" s="14">
        <v>1784</v>
      </c>
      <c r="G28" s="4">
        <v>200</v>
      </c>
      <c r="H28" s="15">
        <f t="shared" si="0"/>
        <v>3568</v>
      </c>
      <c r="I28" s="15">
        <f t="shared" ref="I28:I29" si="8">ROUND(IF(F28&gt;=1000,H28*$G$3,0),0)</f>
        <v>535</v>
      </c>
      <c r="J28" s="15">
        <f t="shared" si="2"/>
        <v>3033</v>
      </c>
      <c r="K28" s="3" t="str">
        <f t="shared" si="3"/>
        <v>INVITER</v>
      </c>
    </row>
    <row r="29" spans="1:11" x14ac:dyDescent="0.25">
      <c r="A29" s="1">
        <v>1027</v>
      </c>
      <c r="B29" s="3" t="str">
        <f>VLOOKUP(A29,Clients!$A:$H,4,FALSE)</f>
        <v>Heiniger</v>
      </c>
      <c r="C29" t="s">
        <v>289</v>
      </c>
      <c r="D29" t="s">
        <v>288</v>
      </c>
      <c r="E29" t="s">
        <v>285</v>
      </c>
      <c r="F29" s="14">
        <v>86</v>
      </c>
      <c r="G29" s="4">
        <v>80</v>
      </c>
      <c r="H29" s="15">
        <f t="shared" si="0"/>
        <v>68.8</v>
      </c>
      <c r="I29" s="15">
        <f t="shared" si="8"/>
        <v>0</v>
      </c>
      <c r="J29" s="15">
        <f t="shared" si="2"/>
        <v>68.8</v>
      </c>
      <c r="K29" s="3" t="str">
        <f t="shared" si="3"/>
        <v>ne pas inviter</v>
      </c>
    </row>
    <row r="30" spans="1:11" x14ac:dyDescent="0.25">
      <c r="A30" s="1">
        <v>1000</v>
      </c>
      <c r="B30" s="3" t="str">
        <f>VLOOKUP(A30,Clients!$A:$H,4,FALSE)</f>
        <v>Mori</v>
      </c>
      <c r="C30" t="s">
        <v>290</v>
      </c>
      <c r="D30" t="s">
        <v>115</v>
      </c>
      <c r="E30" t="s">
        <v>285</v>
      </c>
      <c r="F30" s="14">
        <v>1963</v>
      </c>
      <c r="G30" s="4">
        <v>350</v>
      </c>
      <c r="H30" s="15">
        <f t="shared" si="0"/>
        <v>6870.5</v>
      </c>
      <c r="I30" s="15">
        <f>ROUND(IF(F30&gt;=1000,H30*$G$3,0),0)</f>
        <v>1031</v>
      </c>
      <c r="J30" s="15">
        <f t="shared" si="2"/>
        <v>5839.5</v>
      </c>
      <c r="K30" s="3" t="str">
        <f t="shared" si="3"/>
        <v>INVITER</v>
      </c>
    </row>
    <row r="31" spans="1:11" x14ac:dyDescent="0.25">
      <c r="A31" s="1">
        <v>1031</v>
      </c>
      <c r="B31" s="3" t="str">
        <f>VLOOKUP(A31,Clients!$A:$H,4,FALSE)</f>
        <v>Müller</v>
      </c>
      <c r="C31" t="s">
        <v>289</v>
      </c>
      <c r="D31" t="s">
        <v>288</v>
      </c>
      <c r="E31" t="s">
        <v>285</v>
      </c>
      <c r="F31" s="14">
        <v>495</v>
      </c>
      <c r="G31" s="4">
        <v>80</v>
      </c>
      <c r="H31" s="15">
        <f t="shared" si="0"/>
        <v>396</v>
      </c>
      <c r="I31" s="15">
        <f>ROUND(IF(F31&gt;=1000,H31*$G$3,0),0)</f>
        <v>0</v>
      </c>
      <c r="J31" s="15">
        <f t="shared" si="2"/>
        <v>396</v>
      </c>
      <c r="K31" s="3" t="str">
        <f t="shared" si="3"/>
        <v>ne pas inviter</v>
      </c>
    </row>
    <row r="32" spans="1:11" x14ac:dyDescent="0.25">
      <c r="F32" s="21">
        <f>SUM(F7:F31)</f>
        <v>20874</v>
      </c>
      <c r="H32" s="22">
        <f>SUM(H7:H31)</f>
        <v>48008.7</v>
      </c>
      <c r="I32" s="22">
        <f>ROUND(IF(F32&gt;=1000,H32*$G$3,0),0)</f>
        <v>7201</v>
      </c>
      <c r="J32" s="22">
        <f t="shared" ref="J32" si="9">SUM(J7:J31)</f>
        <v>42026.700000000004</v>
      </c>
    </row>
    <row r="33" spans="2:11" x14ac:dyDescent="0.25">
      <c r="F33" s="18"/>
      <c r="G33" s="19"/>
      <c r="H33" s="20"/>
      <c r="I33" s="20"/>
      <c r="J33" s="20"/>
    </row>
    <row r="34" spans="2:11" ht="16.5" thickBot="1" x14ac:dyDescent="0.3">
      <c r="F34" s="18"/>
      <c r="G34" s="19"/>
      <c r="H34" s="20"/>
      <c r="I34" s="20"/>
      <c r="J34" s="20"/>
    </row>
    <row r="35" spans="2:11" ht="47.25" x14ac:dyDescent="0.25">
      <c r="B35" s="23" t="s">
        <v>304</v>
      </c>
      <c r="C35" s="24" t="s">
        <v>306</v>
      </c>
      <c r="D35" s="24" t="s">
        <v>307</v>
      </c>
      <c r="E35" s="24" t="s">
        <v>305</v>
      </c>
      <c r="F35" s="25" t="s">
        <v>308</v>
      </c>
      <c r="H35" s="34" t="s">
        <v>312</v>
      </c>
      <c r="I35" s="35"/>
      <c r="J35" s="35"/>
      <c r="K35" s="36"/>
    </row>
    <row r="36" spans="2:11" x14ac:dyDescent="0.25">
      <c r="B36" s="26" t="s">
        <v>115</v>
      </c>
      <c r="C36" s="27">
        <v>18928.5</v>
      </c>
      <c r="D36" s="27">
        <v>18741.100000000002</v>
      </c>
      <c r="E36" s="28">
        <f>(D36-C36)/C36</f>
        <v>-9.9004147185459915E-3</v>
      </c>
      <c r="F36" s="29">
        <f>SUMIF(D$7:D$31,B36,J$7:J$31)</f>
        <v>19232.5</v>
      </c>
      <c r="H36" s="37" t="s">
        <v>309</v>
      </c>
      <c r="I36" s="38"/>
      <c r="J36" s="38"/>
      <c r="K36" s="41">
        <f>MAX(F7:F31)</f>
        <v>1963</v>
      </c>
    </row>
    <row r="37" spans="2:11" x14ac:dyDescent="0.25">
      <c r="B37" s="26" t="s">
        <v>288</v>
      </c>
      <c r="C37" s="27">
        <v>1922.8500000000001</v>
      </c>
      <c r="D37" s="27">
        <v>2262.15</v>
      </c>
      <c r="E37" s="28">
        <f t="shared" ref="E37:E38" si="10">(D37-C37)/C37</f>
        <v>0.17645682190498474</v>
      </c>
      <c r="F37" s="29">
        <f>SUMIF(D$7:D$31,B37,J$7:J$31)</f>
        <v>2142.1999999999998</v>
      </c>
      <c r="H37" s="37" t="s">
        <v>310</v>
      </c>
      <c r="I37" s="38"/>
      <c r="J37" s="38"/>
      <c r="K37" s="41">
        <f>MIN(F7:F31)</f>
        <v>35</v>
      </c>
    </row>
    <row r="38" spans="2:11" ht="16.5" thickBot="1" x14ac:dyDescent="0.3">
      <c r="B38" s="30" t="s">
        <v>287</v>
      </c>
      <c r="C38" s="31">
        <v>15564.2</v>
      </c>
      <c r="D38" s="31">
        <v>20752.25</v>
      </c>
      <c r="E38" s="32">
        <f t="shared" si="10"/>
        <v>0.33333226249983933</v>
      </c>
      <c r="F38" s="33">
        <f>SUMIF(D$7:D$31,B38,J$7:J$31)</f>
        <v>20652</v>
      </c>
      <c r="H38" s="39" t="s">
        <v>311</v>
      </c>
      <c r="I38" s="40"/>
      <c r="J38" s="40"/>
      <c r="K38" s="42">
        <f>AVERAGE(F7:F31)</f>
        <v>834.96</v>
      </c>
    </row>
  </sheetData>
  <conditionalFormatting sqref="E7:E31">
    <cfRule type="cellIs" dxfId="1" priority="1" operator="equal">
      <formula>"Fraîches"</formula>
    </cfRule>
    <cfRule type="cellIs" dxfId="0" priority="2" operator="equal">
      <formula>"Congelées"</formula>
    </cfRule>
  </conditionalFormatting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"/>
  <sheetViews>
    <sheetView tabSelected="1" zoomScale="125" zoomScaleNormal="125" zoomScalePageLayoutView="125" workbookViewId="0">
      <selection activeCell="B2" sqref="B2"/>
    </sheetView>
  </sheetViews>
  <sheetFormatPr baseColWidth="10" defaultRowHeight="15.75" x14ac:dyDescent="0.25"/>
  <cols>
    <col min="2" max="2" width="14.625" customWidth="1"/>
    <col min="3" max="5" width="16.875" customWidth="1"/>
  </cols>
  <sheetData>
    <row r="1" spans="2:6" ht="23.25" x14ac:dyDescent="0.35">
      <c r="B1" s="44" t="s">
        <v>314</v>
      </c>
      <c r="C1" s="44"/>
      <c r="D1" s="44"/>
      <c r="E1" s="44"/>
    </row>
    <row r="2" spans="2:6" x14ac:dyDescent="0.25">
      <c r="C2" s="5">
        <v>2012</v>
      </c>
      <c r="D2" s="5">
        <v>2013</v>
      </c>
      <c r="E2" s="5">
        <v>2014</v>
      </c>
    </row>
    <row r="3" spans="2:6" x14ac:dyDescent="0.25">
      <c r="B3" t="s">
        <v>115</v>
      </c>
      <c r="C3" s="6">
        <v>20064</v>
      </c>
      <c r="D3" s="6">
        <v>19866</v>
      </c>
      <c r="E3" s="6">
        <v>22628</v>
      </c>
      <c r="F3" s="14"/>
    </row>
    <row r="4" spans="2:6" x14ac:dyDescent="0.25">
      <c r="B4" t="s">
        <v>288</v>
      </c>
      <c r="C4" s="6">
        <v>2211</v>
      </c>
      <c r="D4" s="6">
        <v>2601</v>
      </c>
      <c r="E4" s="6">
        <v>2291</v>
      </c>
      <c r="F4" s="14"/>
    </row>
    <row r="5" spans="2:6" x14ac:dyDescent="0.25">
      <c r="B5" t="s">
        <v>287</v>
      </c>
      <c r="C5" s="6">
        <v>16965</v>
      </c>
      <c r="D5" s="6">
        <v>22620</v>
      </c>
      <c r="E5" s="6">
        <v>23090</v>
      </c>
      <c r="F5" s="14"/>
    </row>
  </sheetData>
  <mergeCells count="1">
    <mergeCell ref="B1:E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Clients</vt:lpstr>
      <vt:lpstr>Statistiques</vt:lpstr>
      <vt:lpstr>Graphique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SCOP ICA</dc:creator>
  <cp:lastModifiedBy>Thomas Fischer</cp:lastModifiedBy>
  <dcterms:created xsi:type="dcterms:W3CDTF">2014-11-15T09:11:47Z</dcterms:created>
  <dcterms:modified xsi:type="dcterms:W3CDTF">2015-01-29T10:15:09Z</dcterms:modified>
</cp:coreProperties>
</file>