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555" yWindow="555" windowWidth="24240" windowHeight="13740" tabRatio="500" activeTab="1"/>
  </bookViews>
  <sheets>
    <sheet name="Bouquets" sheetId="3" r:id="rId1"/>
    <sheet name="Statistiques" sheetId="2" r:id="rId2"/>
    <sheet name="Graphique" sheetId="4" r:id="rId3"/>
    <sheet name="Base de données" sheetId="5" r:id="rId4"/>
  </sheets>
  <definedNames>
    <definedName name="_xlnm._FilterDatabase" localSheetId="3" hidden="1">'Base de données'!$A$1:$D$14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2" i="2"/>
  <c r="B13"/>
  <c r="B14"/>
  <c r="B15"/>
  <c r="B16"/>
  <c r="B17"/>
  <c r="B18"/>
  <c r="B19"/>
  <c r="B20"/>
  <c r="B21"/>
  <c r="B22"/>
  <c r="B23"/>
  <c r="B11"/>
  <c r="N12"/>
  <c r="N13"/>
  <c r="N14"/>
  <c r="N15"/>
  <c r="N16"/>
  <c r="N17"/>
  <c r="N18"/>
  <c r="N19"/>
  <c r="N20"/>
  <c r="N21"/>
  <c r="N22"/>
  <c r="N23"/>
  <c r="N11"/>
  <c r="M12"/>
  <c r="M13"/>
  <c r="M14"/>
  <c r="M15"/>
  <c r="M16"/>
  <c r="M17"/>
  <c r="M18"/>
  <c r="M19"/>
  <c r="M20"/>
  <c r="M21"/>
  <c r="M22"/>
  <c r="M23"/>
  <c r="M11"/>
  <c r="C12"/>
  <c r="C13"/>
  <c r="C14"/>
  <c r="C15"/>
  <c r="C16"/>
  <c r="C17"/>
  <c r="C18"/>
  <c r="C19"/>
  <c r="C20"/>
  <c r="C21"/>
  <c r="C22"/>
  <c r="C23"/>
  <c r="C11"/>
  <c r="L23"/>
  <c r="L13"/>
  <c r="L14"/>
  <c r="L15"/>
  <c r="L16"/>
  <c r="L17"/>
  <c r="L18"/>
  <c r="L19"/>
  <c r="L20"/>
  <c r="L21"/>
  <c r="L22"/>
  <c r="L12"/>
  <c r="L11"/>
  <c r="C26"/>
  <c r="H12"/>
  <c r="H11"/>
  <c r="H13"/>
  <c r="H14"/>
  <c r="H15"/>
  <c r="H16"/>
  <c r="H17"/>
  <c r="H18"/>
  <c r="H19"/>
  <c r="H20"/>
  <c r="H21"/>
  <c r="H22"/>
  <c r="H23"/>
  <c r="C28"/>
  <c r="C27"/>
  <c r="O11"/>
  <c r="O12"/>
  <c r="O13"/>
  <c r="O14"/>
  <c r="O15"/>
  <c r="O16"/>
  <c r="O17"/>
  <c r="O18"/>
  <c r="O19"/>
  <c r="O20"/>
  <c r="O21"/>
  <c r="O22"/>
  <c r="O23"/>
  <c r="C25"/>
</calcChain>
</file>

<file path=xl/sharedStrings.xml><?xml version="1.0" encoding="utf-8"?>
<sst xmlns="http://schemas.openxmlformats.org/spreadsheetml/2006/main" count="95" uniqueCount="52">
  <si>
    <t>Instant de bonheur</t>
  </si>
  <si>
    <t>Célébration</t>
  </si>
  <si>
    <t>Prix de vente</t>
  </si>
  <si>
    <t>Joie de vivre</t>
  </si>
  <si>
    <t>Pour elle</t>
  </si>
  <si>
    <t>Féérique</t>
  </si>
  <si>
    <t>Mélange de roses</t>
  </si>
  <si>
    <t>Caresses</t>
  </si>
  <si>
    <t>Nom du Bouquet</t>
  </si>
  <si>
    <t>Merci</t>
  </si>
  <si>
    <t>Panier fleuri</t>
  </si>
  <si>
    <t>I love you</t>
  </si>
  <si>
    <t>Embrasse-moi</t>
  </si>
  <si>
    <t>Déclaration</t>
  </si>
  <si>
    <t>Etincielle</t>
  </si>
  <si>
    <t>Numéro de bouquet</t>
  </si>
  <si>
    <t>Particuliers</t>
  </si>
  <si>
    <t>Entreprises</t>
  </si>
  <si>
    <t>Nombre de bouquets vendus, trimestre 1</t>
  </si>
  <si>
    <t>Janvier</t>
  </si>
  <si>
    <t>Février</t>
  </si>
  <si>
    <t>Mars</t>
  </si>
  <si>
    <t>Liste des bouquets</t>
  </si>
  <si>
    <t>Action été</t>
  </si>
  <si>
    <t>No</t>
  </si>
  <si>
    <t xml:space="preserve">Entreprises </t>
  </si>
  <si>
    <t>Remise</t>
  </si>
  <si>
    <t>Rabais</t>
  </si>
  <si>
    <t>Nom du bouquet</t>
  </si>
  <si>
    <t>Nombre Action été</t>
  </si>
  <si>
    <t>Les résultats ci-dessus ne sont pas les réponses de l'onglet "Statistiques" !</t>
  </si>
  <si>
    <t>Origine des fleurs</t>
  </si>
  <si>
    <t>Suisse</t>
  </si>
  <si>
    <t>France</t>
  </si>
  <si>
    <t>Hollande</t>
  </si>
  <si>
    <t>Argentine</t>
  </si>
  <si>
    <t>Chiffres trimestriels</t>
  </si>
  <si>
    <t>CA annuel</t>
  </si>
  <si>
    <r>
      <t>Nombre de bouquets vendus 1</t>
    </r>
    <r>
      <rPr>
        <b/>
        <vertAlign val="superscript"/>
        <sz val="12"/>
        <color theme="1"/>
        <rFont val="Calibri"/>
        <family val="2"/>
        <scheme val="minor"/>
      </rPr>
      <t>er</t>
    </r>
    <r>
      <rPr>
        <b/>
        <sz val="12"/>
        <color theme="1"/>
        <rFont val="Calibri"/>
        <family val="2"/>
        <scheme val="minor"/>
      </rPr>
      <t xml:space="preserve"> trimestre</t>
    </r>
  </si>
  <si>
    <r>
      <t>CA brut 1</t>
    </r>
    <r>
      <rPr>
        <b/>
        <vertAlign val="superscript"/>
        <sz val="12"/>
        <color theme="1"/>
        <rFont val="Calibri"/>
        <family val="2"/>
        <scheme val="minor"/>
      </rPr>
      <t>er</t>
    </r>
    <r>
      <rPr>
        <b/>
        <sz val="12"/>
        <color theme="1"/>
        <rFont val="Calibri"/>
        <family val="2"/>
        <scheme val="minor"/>
      </rPr>
      <t xml:space="preserve"> trimestre</t>
    </r>
  </si>
  <si>
    <r>
      <t>CA net 1</t>
    </r>
    <r>
      <rPr>
        <b/>
        <vertAlign val="superscript"/>
        <sz val="12"/>
        <color theme="1"/>
        <rFont val="Calibri"/>
        <family val="2"/>
        <scheme val="minor"/>
      </rPr>
      <t>er</t>
    </r>
    <r>
      <rPr>
        <b/>
        <sz val="12"/>
        <color theme="1"/>
        <rFont val="Calibri"/>
        <family val="2"/>
        <scheme val="minor"/>
      </rPr>
      <t xml:space="preserve"> trimestre</t>
    </r>
  </si>
  <si>
    <r>
      <t>Nombre total de bouquets "Action été" vendus aux particuliers le 1</t>
    </r>
    <r>
      <rPr>
        <b/>
        <vertAlign val="superscript"/>
        <sz val="12"/>
        <color theme="1"/>
        <rFont val="Calibri"/>
        <family val="2"/>
        <scheme val="minor"/>
      </rPr>
      <t>er</t>
    </r>
    <r>
      <rPr>
        <b/>
        <sz val="12"/>
        <color theme="1"/>
        <rFont val="Calibri"/>
        <family val="2"/>
        <scheme val="minor"/>
      </rPr>
      <t xml:space="preserve">  trimestre</t>
    </r>
  </si>
  <si>
    <t>Montant
remise</t>
  </si>
  <si>
    <t>Montant
rabais</t>
  </si>
  <si>
    <t>Limite pour remise</t>
  </si>
  <si>
    <t>Limite du CA</t>
  </si>
  <si>
    <t>&lt;</t>
  </si>
  <si>
    <t>&gt;</t>
  </si>
  <si>
    <t>entre 8000 et 10000</t>
  </si>
  <si>
    <t>Nombre de noms 
de bouquets</t>
  </si>
  <si>
    <r>
      <t>Le plus petit CA brut du 1</t>
    </r>
    <r>
      <rPr>
        <b/>
        <vertAlign val="superscript"/>
        <sz val="12"/>
        <color theme="1"/>
        <rFont val="Calibri"/>
        <family val="2"/>
        <scheme val="minor"/>
      </rPr>
      <t>er</t>
    </r>
    <r>
      <rPr>
        <b/>
        <sz val="12"/>
        <color theme="1"/>
        <rFont val="Calibri"/>
        <family val="2"/>
        <scheme val="minor"/>
      </rPr>
      <t xml:space="preserve"> trimestre des entreprises</t>
    </r>
  </si>
  <si>
    <t>Etincelle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</si>
</sst>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_ &quot;CHF&quot;\ * #,##0.00_ ;_ &quot;CHF&quot;\ * \-#,##0.00_ ;_ &quot;CHF&quot;\ * &quot;-&quot;??_ ;_ @_ "/>
    <numFmt numFmtId="165" formatCode="0\ &quot;bouquets&quot;"/>
  </numFmts>
  <fonts count="10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2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1" xfId="0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2" borderId="4" xfId="0" applyFont="1" applyFill="1" applyBorder="1"/>
    <xf numFmtId="0" fontId="4" fillId="2" borderId="9" xfId="0" applyFont="1" applyFill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Protection="1">
      <protection locked="0"/>
    </xf>
    <xf numFmtId="0" fontId="0" fillId="0" borderId="4" xfId="0" applyBorder="1" applyProtection="1"/>
    <xf numFmtId="0" fontId="0" fillId="0" borderId="21" xfId="0" applyBorder="1" applyProtection="1"/>
    <xf numFmtId="4" fontId="0" fillId="0" borderId="21" xfId="0" applyNumberFormat="1" applyBorder="1" applyProtection="1"/>
    <xf numFmtId="0" fontId="0" fillId="0" borderId="22" xfId="0" applyBorder="1" applyProtection="1"/>
    <xf numFmtId="4" fontId="0" fillId="0" borderId="22" xfId="0" applyNumberFormat="1" applyBorder="1" applyProtection="1"/>
    <xf numFmtId="0" fontId="0" fillId="0" borderId="23" xfId="0" applyBorder="1" applyProtection="1"/>
    <xf numFmtId="4" fontId="0" fillId="0" borderId="23" xfId="0" applyNumberFormat="1" applyBorder="1" applyProtection="1"/>
    <xf numFmtId="0" fontId="5" fillId="0" borderId="0" xfId="0" applyFont="1" applyProtection="1">
      <protection locked="0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Border="1"/>
    <xf numFmtId="43" fontId="0" fillId="0" borderId="0" xfId="0" applyNumberFormat="1" applyBorder="1"/>
    <xf numFmtId="164" fontId="0" fillId="0" borderId="2" xfId="1" applyFont="1" applyBorder="1"/>
    <xf numFmtId="0" fontId="4" fillId="0" borderId="0" xfId="0" applyFont="1" applyFill="1" applyBorder="1"/>
    <xf numFmtId="0" fontId="0" fillId="0" borderId="0" xfId="0" applyFill="1" applyBorder="1"/>
    <xf numFmtId="0" fontId="4" fillId="3" borderId="5" xfId="0" applyFont="1" applyFill="1" applyBorder="1" applyAlignment="1">
      <alignment horizontal="center" vertical="center"/>
    </xf>
    <xf numFmtId="165" fontId="0" fillId="3" borderId="12" xfId="0" applyNumberFormat="1" applyFill="1" applyBorder="1" applyAlignment="1">
      <alignment horizontal="center"/>
    </xf>
    <xf numFmtId="165" fontId="0" fillId="3" borderId="13" xfId="0" applyNumberFormat="1" applyFill="1" applyBorder="1" applyAlignment="1">
      <alignment horizontal="center"/>
    </xf>
    <xf numFmtId="165" fontId="0" fillId="3" borderId="15" xfId="0" applyNumberForma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165" fontId="0" fillId="3" borderId="17" xfId="0" applyNumberFormat="1" applyFill="1" applyBorder="1" applyAlignment="1">
      <alignment horizontal="center"/>
    </xf>
    <xf numFmtId="165" fontId="0" fillId="3" borderId="10" xfId="0" applyNumberFormat="1" applyFill="1" applyBorder="1" applyAlignment="1">
      <alignment horizontal="center"/>
    </xf>
    <xf numFmtId="0" fontId="4" fillId="4" borderId="5" xfId="0" applyFont="1" applyFill="1" applyBorder="1" applyAlignment="1">
      <alignment horizontal="center" vertical="center"/>
    </xf>
    <xf numFmtId="165" fontId="0" fillId="4" borderId="13" xfId="0" applyNumberFormat="1" applyFill="1" applyBorder="1"/>
    <xf numFmtId="165" fontId="0" fillId="4" borderId="1" xfId="0" applyNumberFormat="1" applyFill="1" applyBorder="1"/>
    <xf numFmtId="165" fontId="0" fillId="4" borderId="10" xfId="0" applyNumberFormat="1" applyFill="1" applyBorder="1"/>
    <xf numFmtId="0" fontId="4" fillId="4" borderId="3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164" fontId="0" fillId="5" borderId="13" xfId="0" applyNumberFormat="1" applyFill="1" applyBorder="1"/>
    <xf numFmtId="164" fontId="0" fillId="5" borderId="14" xfId="0" applyNumberFormat="1" applyFill="1" applyBorder="1"/>
    <xf numFmtId="164" fontId="0" fillId="5" borderId="1" xfId="0" applyNumberFormat="1" applyFill="1" applyBorder="1"/>
    <xf numFmtId="164" fontId="0" fillId="5" borderId="16" xfId="0" applyNumberFormat="1" applyFill="1" applyBorder="1"/>
    <xf numFmtId="164" fontId="0" fillId="5" borderId="10" xfId="0" applyNumberFormat="1" applyFill="1" applyBorder="1"/>
    <xf numFmtId="164" fontId="0" fillId="5" borderId="11" xfId="0" applyNumberFormat="1" applyFill="1" applyBorder="1"/>
    <xf numFmtId="165" fontId="0" fillId="5" borderId="4" xfId="0" applyNumberForma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164" fontId="0" fillId="5" borderId="4" xfId="0" applyNumberFormat="1" applyFill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3" borderId="5" xfId="0" applyFont="1" applyFill="1" applyBorder="1" applyAlignment="1">
      <alignment vertical="center" wrapText="1"/>
    </xf>
    <xf numFmtId="165" fontId="0" fillId="5" borderId="1" xfId="0" applyNumberFormat="1" applyFill="1" applyBorder="1" applyAlignment="1">
      <alignment horizontal="center"/>
    </xf>
    <xf numFmtId="9" fontId="0" fillId="5" borderId="1" xfId="0" applyNumberFormat="1" applyFill="1" applyBorder="1"/>
    <xf numFmtId="165" fontId="0" fillId="5" borderId="1" xfId="0" applyNumberFormat="1" applyFill="1" applyBorder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0" fillId="5" borderId="1" xfId="0" applyFill="1" applyBorder="1" applyAlignment="1">
      <alignment horizontal="center"/>
    </xf>
    <xf numFmtId="10" fontId="0" fillId="5" borderId="1" xfId="0" applyNumberFormat="1" applyFill="1" applyBorder="1"/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0" fillId="5" borderId="1" xfId="0" applyFill="1" applyBorder="1" applyAlignment="1">
      <alignment horizontal="center"/>
    </xf>
  </cellXfs>
  <cellStyles count="22"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Monétaire" xfId="1" builtinId="4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CH"/>
  <c:chart>
    <c:title>
      <c:tx>
        <c:rich>
          <a:bodyPr/>
          <a:lstStyle/>
          <a:p>
            <a:pPr>
              <a:defRPr/>
            </a:pPr>
            <a:r>
              <a:rPr lang="en-US"/>
              <a:t>rapidesFleurs CA annuel</a:t>
            </a:r>
          </a:p>
        </c:rich>
      </c:tx>
      <c:layout/>
    </c:title>
    <c:view3D>
      <c:perspective val="30"/>
    </c:view3D>
    <c:plotArea>
      <c:layout>
        <c:manualLayout>
          <c:layoutTarget val="inner"/>
          <c:xMode val="edge"/>
          <c:yMode val="edge"/>
          <c:x val="6.023168790492095E-2"/>
          <c:y val="0.13527386473950989"/>
          <c:w val="0.60820220206645803"/>
          <c:h val="0.72561665408262299"/>
        </c:manualLayout>
      </c:layout>
      <c:pie3DChart>
        <c:varyColors val="1"/>
        <c:ser>
          <c:idx val="0"/>
          <c:order val="0"/>
          <c:tx>
            <c:strRef>
              <c:f>Graphique!$C$1</c:f>
              <c:strCache>
                <c:ptCount val="1"/>
                <c:pt idx="0">
                  <c:v>CA annuel</c:v>
                </c:pt>
              </c:strCache>
            </c:strRef>
          </c:tx>
          <c:dLbls>
            <c:numFmt formatCode="0.00%" sourceLinked="0"/>
            <c:showPercent val="1"/>
            <c:showLeaderLines val="1"/>
          </c:dLbls>
          <c:cat>
            <c:multiLvlStrRef>
              <c:f>Graphique!$A$2:$B$14</c:f>
              <c:multiLvlStrCache>
                <c:ptCount val="13"/>
                <c:lvl>
                  <c:pt idx="0">
                    <c:v>Instant de bonheur</c:v>
                  </c:pt>
                  <c:pt idx="1">
                    <c:v>Célébration</c:v>
                  </c:pt>
                  <c:pt idx="2">
                    <c:v>Joie de vivre</c:v>
                  </c:pt>
                  <c:pt idx="3">
                    <c:v>Pour elle</c:v>
                  </c:pt>
                  <c:pt idx="4">
                    <c:v>Féérique</c:v>
                  </c:pt>
                  <c:pt idx="5">
                    <c:v>Mélange de roses</c:v>
                  </c:pt>
                  <c:pt idx="6">
                    <c:v>Caresses</c:v>
                  </c:pt>
                  <c:pt idx="7">
                    <c:v>Merci</c:v>
                  </c:pt>
                  <c:pt idx="8">
                    <c:v>Panier fleuri</c:v>
                  </c:pt>
                  <c:pt idx="9">
                    <c:v>I love you</c:v>
                  </c:pt>
                  <c:pt idx="10">
                    <c:v>Embrasse-moi</c:v>
                  </c:pt>
                  <c:pt idx="11">
                    <c:v>Déclaration</c:v>
                  </c:pt>
                  <c:pt idx="12">
                    <c:v>Etincielle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</c:lvl>
              </c:multiLvlStrCache>
            </c:multiLvlStrRef>
          </c:cat>
          <c:val>
            <c:numRef>
              <c:f>Graphique!$C$2:$C$14</c:f>
              <c:numCache>
                <c:formatCode>#,##0.00</c:formatCode>
                <c:ptCount val="13"/>
                <c:pt idx="0">
                  <c:v>10000</c:v>
                </c:pt>
                <c:pt idx="1">
                  <c:v>6500</c:v>
                </c:pt>
                <c:pt idx="2">
                  <c:v>7800</c:v>
                </c:pt>
                <c:pt idx="3">
                  <c:v>13800</c:v>
                </c:pt>
                <c:pt idx="4">
                  <c:v>14500</c:v>
                </c:pt>
                <c:pt idx="5">
                  <c:v>10856.5</c:v>
                </c:pt>
                <c:pt idx="6">
                  <c:v>10165.35</c:v>
                </c:pt>
                <c:pt idx="7">
                  <c:v>6500</c:v>
                </c:pt>
                <c:pt idx="8">
                  <c:v>9800.25</c:v>
                </c:pt>
                <c:pt idx="9">
                  <c:v>16000.85</c:v>
                </c:pt>
                <c:pt idx="10">
                  <c:v>10500</c:v>
                </c:pt>
                <c:pt idx="11">
                  <c:v>11659</c:v>
                </c:pt>
                <c:pt idx="12">
                  <c:v>5800</c:v>
                </c:pt>
              </c:numCache>
            </c:numRef>
          </c:val>
        </c:ser>
      </c:pie3DChart>
    </c:plotArea>
    <c:legend>
      <c:legendPos val="r"/>
      <c:layout/>
    </c:legend>
    <c:plotVisOnly val="1"/>
    <c:dispBlanksAs val="zero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342900</xdr:colOff>
      <xdr:row>0</xdr:row>
      <xdr:rowOff>177800</xdr:rowOff>
    </xdr:from>
    <xdr:to>
      <xdr:col>12</xdr:col>
      <xdr:colOff>507999</xdr:colOff>
      <xdr:row>25</xdr:row>
      <xdr:rowOff>25400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6"/>
  <sheetViews>
    <sheetView workbookViewId="0">
      <selection activeCell="B17" sqref="B17"/>
    </sheetView>
  </sheetViews>
  <sheetFormatPr baseColWidth="10" defaultRowHeight="15.75"/>
  <cols>
    <col min="1" max="1" width="18.5" bestFit="1" customWidth="1"/>
    <col min="2" max="2" width="16.125" bestFit="1" customWidth="1"/>
  </cols>
  <sheetData>
    <row r="1" spans="1:2" ht="16.5" thickBot="1">
      <c r="A1" s="60" t="s">
        <v>22</v>
      </c>
      <c r="B1" s="61"/>
    </row>
    <row r="2" spans="1:2" ht="16.5" thickBot="1"/>
    <row r="3" spans="1:2" ht="16.5" thickBot="1">
      <c r="A3" s="3" t="s">
        <v>15</v>
      </c>
      <c r="B3" s="4" t="s">
        <v>8</v>
      </c>
    </row>
    <row r="4" spans="1:2">
      <c r="A4" s="8">
        <v>1</v>
      </c>
      <c r="B4" s="5" t="s">
        <v>0</v>
      </c>
    </row>
    <row r="5" spans="1:2">
      <c r="A5" s="9">
        <v>2</v>
      </c>
      <c r="B5" s="6" t="s">
        <v>1</v>
      </c>
    </row>
    <row r="6" spans="1:2">
      <c r="A6" s="9">
        <v>3</v>
      </c>
      <c r="B6" s="6" t="s">
        <v>3</v>
      </c>
    </row>
    <row r="7" spans="1:2">
      <c r="A7" s="9">
        <v>4</v>
      </c>
      <c r="B7" s="6" t="s">
        <v>4</v>
      </c>
    </row>
    <row r="8" spans="1:2">
      <c r="A8" s="9">
        <v>5</v>
      </c>
      <c r="B8" s="6" t="s">
        <v>5</v>
      </c>
    </row>
    <row r="9" spans="1:2">
      <c r="A9" s="9">
        <v>6</v>
      </c>
      <c r="B9" s="6" t="s">
        <v>6</v>
      </c>
    </row>
    <row r="10" spans="1:2">
      <c r="A10" s="9">
        <v>7</v>
      </c>
      <c r="B10" s="6" t="s">
        <v>7</v>
      </c>
    </row>
    <row r="11" spans="1:2">
      <c r="A11" s="9">
        <v>8</v>
      </c>
      <c r="B11" s="6" t="s">
        <v>9</v>
      </c>
    </row>
    <row r="12" spans="1:2">
      <c r="A12" s="9">
        <v>9</v>
      </c>
      <c r="B12" s="6" t="s">
        <v>10</v>
      </c>
    </row>
    <row r="13" spans="1:2">
      <c r="A13" s="9">
        <v>10</v>
      </c>
      <c r="B13" s="6" t="s">
        <v>11</v>
      </c>
    </row>
    <row r="14" spans="1:2">
      <c r="A14" s="9">
        <v>11</v>
      </c>
      <c r="B14" s="6" t="s">
        <v>12</v>
      </c>
    </row>
    <row r="15" spans="1:2">
      <c r="A15" s="9">
        <v>12</v>
      </c>
      <c r="B15" s="6" t="s">
        <v>13</v>
      </c>
    </row>
    <row r="16" spans="1:2" ht="16.5" thickBot="1">
      <c r="A16" s="10">
        <v>13</v>
      </c>
      <c r="B16" s="7" t="s">
        <v>51</v>
      </c>
    </row>
  </sheetData>
  <mergeCells count="1">
    <mergeCell ref="A1:B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O28"/>
  <sheetViews>
    <sheetView tabSelected="1" topLeftCell="A7" zoomScale="85" zoomScaleNormal="85" zoomScalePageLayoutView="85" workbookViewId="0">
      <selection activeCell="B11" sqref="B11"/>
    </sheetView>
  </sheetViews>
  <sheetFormatPr baseColWidth="10" defaultRowHeight="15.75"/>
  <cols>
    <col min="1" max="1" width="6.625" customWidth="1"/>
    <col min="2" max="2" width="18.625" customWidth="1"/>
    <col min="3" max="3" width="13.875" customWidth="1"/>
    <col min="4" max="4" width="12.625" bestFit="1" customWidth="1"/>
    <col min="5" max="7" width="13.375" customWidth="1"/>
    <col min="8" max="8" width="17.5" customWidth="1"/>
    <col min="9" max="11" width="11.625" bestFit="1" customWidth="1"/>
    <col min="12" max="12" width="14.125" bestFit="1" customWidth="1"/>
    <col min="13" max="13" width="13.125" bestFit="1" customWidth="1"/>
    <col min="14" max="14" width="11.5" bestFit="1" customWidth="1"/>
    <col min="15" max="15" width="16.375" customWidth="1"/>
  </cols>
  <sheetData>
    <row r="1" spans="1:15" ht="24" thickBot="1">
      <c r="A1" s="65" t="s">
        <v>36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7"/>
    </row>
    <row r="2" spans="1:15" ht="23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>
      <c r="H3" s="75" t="s">
        <v>45</v>
      </c>
      <c r="I3" s="75"/>
      <c r="J3" s="57" t="s">
        <v>27</v>
      </c>
    </row>
    <row r="4" spans="1:15">
      <c r="B4" s="1" t="s">
        <v>23</v>
      </c>
      <c r="C4" s="53">
        <v>70</v>
      </c>
      <c r="E4" s="56" t="s">
        <v>26</v>
      </c>
      <c r="F4" s="54">
        <v>0.08</v>
      </c>
      <c r="H4" s="58" t="s">
        <v>46</v>
      </c>
      <c r="I4" s="40">
        <v>8000</v>
      </c>
      <c r="J4" s="59">
        <v>2.5000000000000001E-2</v>
      </c>
    </row>
    <row r="5" spans="1:15">
      <c r="D5" s="74" t="s">
        <v>44</v>
      </c>
      <c r="E5" s="74"/>
      <c r="F5" s="55">
        <v>75</v>
      </c>
      <c r="H5" s="76" t="s">
        <v>48</v>
      </c>
      <c r="I5" s="76"/>
      <c r="J5" s="59">
        <v>3.5000000000000003E-2</v>
      </c>
    </row>
    <row r="6" spans="1:15">
      <c r="H6" s="58" t="s">
        <v>47</v>
      </c>
      <c r="I6" s="40">
        <v>10000</v>
      </c>
      <c r="J6" s="59">
        <v>4.4999999999999998E-2</v>
      </c>
    </row>
    <row r="7" spans="1:15" ht="16.5" thickBot="1"/>
    <row r="8" spans="1:15" ht="21.75" customHeight="1" thickBot="1">
      <c r="E8" s="68" t="s">
        <v>18</v>
      </c>
      <c r="F8" s="69"/>
      <c r="G8" s="69"/>
      <c r="H8" s="69"/>
      <c r="I8" s="69"/>
      <c r="J8" s="69"/>
      <c r="K8" s="70"/>
      <c r="L8" s="25"/>
      <c r="M8" s="26"/>
      <c r="N8" s="26"/>
      <c r="O8" s="25"/>
    </row>
    <row r="9" spans="1:15" ht="15.95" customHeight="1" thickBot="1">
      <c r="A9" s="20"/>
      <c r="B9" s="20"/>
      <c r="C9" s="20"/>
      <c r="D9" s="20"/>
      <c r="E9" s="71" t="s">
        <v>16</v>
      </c>
      <c r="F9" s="72"/>
      <c r="G9" s="72"/>
      <c r="H9" s="73"/>
      <c r="I9" s="62" t="s">
        <v>17</v>
      </c>
      <c r="J9" s="63"/>
      <c r="K9" s="64"/>
      <c r="L9" s="62" t="s">
        <v>25</v>
      </c>
      <c r="M9" s="63"/>
      <c r="N9" s="63"/>
      <c r="O9" s="64"/>
    </row>
    <row r="10" spans="1:15" ht="50.25" thickBot="1">
      <c r="A10" s="21" t="s">
        <v>24</v>
      </c>
      <c r="B10" s="21" t="s">
        <v>28</v>
      </c>
      <c r="C10" s="21" t="s">
        <v>23</v>
      </c>
      <c r="D10" s="21" t="s">
        <v>2</v>
      </c>
      <c r="E10" s="27" t="s">
        <v>19</v>
      </c>
      <c r="F10" s="27" t="s">
        <v>20</v>
      </c>
      <c r="G10" s="27" t="s">
        <v>21</v>
      </c>
      <c r="H10" s="52" t="s">
        <v>38</v>
      </c>
      <c r="I10" s="34" t="s">
        <v>19</v>
      </c>
      <c r="J10" s="34" t="s">
        <v>20</v>
      </c>
      <c r="K10" s="34" t="s">
        <v>21</v>
      </c>
      <c r="L10" s="38" t="s">
        <v>39</v>
      </c>
      <c r="M10" s="38" t="s">
        <v>42</v>
      </c>
      <c r="N10" s="38" t="s">
        <v>43</v>
      </c>
      <c r="O10" s="39" t="s">
        <v>40</v>
      </c>
    </row>
    <row r="11" spans="1:15">
      <c r="A11" s="1">
        <v>1</v>
      </c>
      <c r="B11" s="40" t="str">
        <f>VLOOKUP(A11,Bouquets!$A$3:$B$16,2)</f>
        <v>Instant de bonheur</v>
      </c>
      <c r="C11" s="40" t="str">
        <f>IF(D11&lt;$C$4,$B$4,"")</f>
        <v/>
      </c>
      <c r="D11" s="24">
        <v>75</v>
      </c>
      <c r="E11" s="28">
        <v>20</v>
      </c>
      <c r="F11" s="29">
        <v>41</v>
      </c>
      <c r="G11" s="29">
        <v>49</v>
      </c>
      <c r="H11" s="29">
        <f>SUM(E11:G11)</f>
        <v>110</v>
      </c>
      <c r="I11" s="35">
        <v>10</v>
      </c>
      <c r="J11" s="35">
        <v>36</v>
      </c>
      <c r="K11" s="35">
        <v>87</v>
      </c>
      <c r="L11" s="41">
        <f>SUM(I11:K11)*D11</f>
        <v>9975</v>
      </c>
      <c r="M11" s="41">
        <f>IF(OR(I11&gt;$F$5,J11&gt;$F$5,K11&gt;$F$5),L11*F$4,0)</f>
        <v>798</v>
      </c>
      <c r="N11" s="41">
        <f>IF(L11&lt;$I$4,L11*$J$4,IF(L11&gt;$I$6,L11*$J$6,L11*$J$5))</f>
        <v>349.12500000000006</v>
      </c>
      <c r="O11" s="42">
        <f>ROUND((L11-M11-N11),1)</f>
        <v>8827.9</v>
      </c>
    </row>
    <row r="12" spans="1:15">
      <c r="A12" s="1">
        <v>2</v>
      </c>
      <c r="B12" s="40" t="str">
        <f>VLOOKUP(A12,Bouquets!$A$3:$B$16,2)</f>
        <v>Célébration</v>
      </c>
      <c r="C12" s="40" t="str">
        <f t="shared" ref="C12:C23" si="0">IF(D12&lt;$C$4,$B$4,"")</f>
        <v>Action été</v>
      </c>
      <c r="D12" s="24">
        <v>52</v>
      </c>
      <c r="E12" s="30">
        <v>24</v>
      </c>
      <c r="F12" s="31">
        <v>34</v>
      </c>
      <c r="G12" s="31">
        <v>63</v>
      </c>
      <c r="H12" s="31">
        <f t="shared" ref="H12:H23" si="1">SUM(E12:G12)</f>
        <v>121</v>
      </c>
      <c r="I12" s="36">
        <v>12</v>
      </c>
      <c r="J12" s="36">
        <v>58</v>
      </c>
      <c r="K12" s="36">
        <v>60</v>
      </c>
      <c r="L12" s="43">
        <f>SUM(I12:K12)*D12</f>
        <v>6760</v>
      </c>
      <c r="M12" s="43">
        <f t="shared" ref="M12:M23" si="2">IF(OR(I12&gt;$F$5,J12&gt;$F$5,K12&gt;$F$5),L12*F$4,0)</f>
        <v>0</v>
      </c>
      <c r="N12" s="43">
        <f t="shared" ref="N12:N23" si="3">IF(L12&lt;$I$4,L12*$J$4,IF(L12&gt;$I$6,L12*$J$6,L12*$J$5))</f>
        <v>169</v>
      </c>
      <c r="O12" s="44">
        <f t="shared" ref="O12:O23" si="4">ROUND((L12-M12-N12),1)</f>
        <v>6591</v>
      </c>
    </row>
    <row r="13" spans="1:15">
      <c r="A13" s="1">
        <v>3</v>
      </c>
      <c r="B13" s="40" t="str">
        <f>VLOOKUP(A13,Bouquets!$A$3:$B$16,2)</f>
        <v>Joie de vivre</v>
      </c>
      <c r="C13" s="40" t="str">
        <f t="shared" si="0"/>
        <v>Action été</v>
      </c>
      <c r="D13" s="24">
        <v>53</v>
      </c>
      <c r="E13" s="30">
        <v>27</v>
      </c>
      <c r="F13" s="31">
        <v>55</v>
      </c>
      <c r="G13" s="31">
        <v>63</v>
      </c>
      <c r="H13" s="31">
        <f t="shared" si="1"/>
        <v>145</v>
      </c>
      <c r="I13" s="36">
        <v>16</v>
      </c>
      <c r="J13" s="36">
        <v>29</v>
      </c>
      <c r="K13" s="36">
        <v>86</v>
      </c>
      <c r="L13" s="43">
        <f t="shared" ref="L13:L22" si="5">SUM(I13:K13)*D13</f>
        <v>6943</v>
      </c>
      <c r="M13" s="43">
        <f t="shared" si="2"/>
        <v>555.44000000000005</v>
      </c>
      <c r="N13" s="43">
        <f t="shared" si="3"/>
        <v>173.57500000000002</v>
      </c>
      <c r="O13" s="44">
        <f t="shared" si="4"/>
        <v>6214</v>
      </c>
    </row>
    <row r="14" spans="1:15">
      <c r="A14" s="1">
        <v>4</v>
      </c>
      <c r="B14" s="40" t="str">
        <f>VLOOKUP(A14,Bouquets!$A$3:$B$16,2)</f>
        <v>Pour elle</v>
      </c>
      <c r="C14" s="40" t="str">
        <f t="shared" si="0"/>
        <v/>
      </c>
      <c r="D14" s="24">
        <v>94</v>
      </c>
      <c r="E14" s="30">
        <v>16</v>
      </c>
      <c r="F14" s="31">
        <v>29</v>
      </c>
      <c r="G14" s="31">
        <v>38</v>
      </c>
      <c r="H14" s="31">
        <f t="shared" si="1"/>
        <v>83</v>
      </c>
      <c r="I14" s="36">
        <v>14</v>
      </c>
      <c r="J14" s="36">
        <v>28</v>
      </c>
      <c r="K14" s="36">
        <v>98</v>
      </c>
      <c r="L14" s="43">
        <f t="shared" si="5"/>
        <v>13160</v>
      </c>
      <c r="M14" s="43">
        <f t="shared" si="2"/>
        <v>1052.8</v>
      </c>
      <c r="N14" s="43">
        <f t="shared" si="3"/>
        <v>592.19999999999993</v>
      </c>
      <c r="O14" s="44">
        <f t="shared" si="4"/>
        <v>11515</v>
      </c>
    </row>
    <row r="15" spans="1:15">
      <c r="A15" s="1">
        <v>5</v>
      </c>
      <c r="B15" s="40" t="str">
        <f>VLOOKUP(A15,Bouquets!$A$3:$B$16,2)</f>
        <v>Féérique</v>
      </c>
      <c r="C15" s="40" t="str">
        <f t="shared" si="0"/>
        <v/>
      </c>
      <c r="D15" s="24">
        <v>79</v>
      </c>
      <c r="E15" s="30">
        <v>26</v>
      </c>
      <c r="F15" s="31">
        <v>57</v>
      </c>
      <c r="G15" s="31">
        <v>55</v>
      </c>
      <c r="H15" s="31">
        <f t="shared" si="1"/>
        <v>138</v>
      </c>
      <c r="I15" s="36">
        <v>17</v>
      </c>
      <c r="J15" s="36">
        <v>44</v>
      </c>
      <c r="K15" s="36">
        <v>52</v>
      </c>
      <c r="L15" s="43">
        <f t="shared" si="5"/>
        <v>8927</v>
      </c>
      <c r="M15" s="43">
        <f t="shared" si="2"/>
        <v>0</v>
      </c>
      <c r="N15" s="43">
        <f t="shared" si="3"/>
        <v>312.44500000000005</v>
      </c>
      <c r="O15" s="44">
        <f t="shared" si="4"/>
        <v>8614.6</v>
      </c>
    </row>
    <row r="16" spans="1:15">
      <c r="A16" s="1">
        <v>6</v>
      </c>
      <c r="B16" s="40" t="str">
        <f>VLOOKUP(A16,Bouquets!$A$3:$B$16,2)</f>
        <v>Mélange de roses</v>
      </c>
      <c r="C16" s="40" t="str">
        <f t="shared" si="0"/>
        <v/>
      </c>
      <c r="D16" s="24">
        <v>77</v>
      </c>
      <c r="E16" s="30">
        <v>24</v>
      </c>
      <c r="F16" s="31">
        <v>43</v>
      </c>
      <c r="G16" s="31">
        <v>54</v>
      </c>
      <c r="H16" s="31">
        <f t="shared" si="1"/>
        <v>121</v>
      </c>
      <c r="I16" s="36">
        <v>14</v>
      </c>
      <c r="J16" s="36">
        <v>64</v>
      </c>
      <c r="K16" s="36">
        <v>52</v>
      </c>
      <c r="L16" s="43">
        <f t="shared" si="5"/>
        <v>10010</v>
      </c>
      <c r="M16" s="43">
        <f t="shared" si="2"/>
        <v>0</v>
      </c>
      <c r="N16" s="43">
        <f t="shared" si="3"/>
        <v>450.45</v>
      </c>
      <c r="O16" s="44">
        <f t="shared" si="4"/>
        <v>9559.6</v>
      </c>
    </row>
    <row r="17" spans="1:15">
      <c r="A17" s="1">
        <v>7</v>
      </c>
      <c r="B17" s="40" t="str">
        <f>VLOOKUP(A17,Bouquets!$A$3:$B$16,2)</f>
        <v>Caresses</v>
      </c>
      <c r="C17" s="40" t="str">
        <f t="shared" si="0"/>
        <v/>
      </c>
      <c r="D17" s="24">
        <v>74</v>
      </c>
      <c r="E17" s="30">
        <v>20</v>
      </c>
      <c r="F17" s="31">
        <v>57</v>
      </c>
      <c r="G17" s="31">
        <v>38</v>
      </c>
      <c r="H17" s="31">
        <f t="shared" si="1"/>
        <v>115</v>
      </c>
      <c r="I17" s="36">
        <v>19</v>
      </c>
      <c r="J17" s="36">
        <v>41</v>
      </c>
      <c r="K17" s="36">
        <v>77</v>
      </c>
      <c r="L17" s="43">
        <f t="shared" si="5"/>
        <v>10138</v>
      </c>
      <c r="M17" s="43">
        <f t="shared" si="2"/>
        <v>811.04</v>
      </c>
      <c r="N17" s="43">
        <f t="shared" si="3"/>
        <v>456.21</v>
      </c>
      <c r="O17" s="44">
        <f t="shared" si="4"/>
        <v>8870.7999999999993</v>
      </c>
    </row>
    <row r="18" spans="1:15">
      <c r="A18" s="1">
        <v>8</v>
      </c>
      <c r="B18" s="40" t="str">
        <f>VLOOKUP(A18,Bouquets!$A$3:$B$16,2)</f>
        <v>Merci</v>
      </c>
      <c r="C18" s="40" t="str">
        <f t="shared" si="0"/>
        <v>Action été</v>
      </c>
      <c r="D18" s="24">
        <v>44</v>
      </c>
      <c r="E18" s="30">
        <v>20</v>
      </c>
      <c r="F18" s="31">
        <v>31</v>
      </c>
      <c r="G18" s="31">
        <v>79</v>
      </c>
      <c r="H18" s="31">
        <f t="shared" si="1"/>
        <v>130</v>
      </c>
      <c r="I18" s="36">
        <v>17</v>
      </c>
      <c r="J18" s="36">
        <v>71</v>
      </c>
      <c r="K18" s="36">
        <v>57</v>
      </c>
      <c r="L18" s="43">
        <f t="shared" si="5"/>
        <v>6380</v>
      </c>
      <c r="M18" s="43">
        <f t="shared" si="2"/>
        <v>0</v>
      </c>
      <c r="N18" s="43">
        <f t="shared" si="3"/>
        <v>159.5</v>
      </c>
      <c r="O18" s="44">
        <f t="shared" si="4"/>
        <v>6220.5</v>
      </c>
    </row>
    <row r="19" spans="1:15">
      <c r="A19" s="1">
        <v>9</v>
      </c>
      <c r="B19" s="40" t="str">
        <f>VLOOKUP(A19,Bouquets!$A$3:$B$16,2)</f>
        <v>Panier fleuri</v>
      </c>
      <c r="C19" s="40" t="str">
        <f t="shared" si="0"/>
        <v>Action été</v>
      </c>
      <c r="D19" s="24">
        <v>67</v>
      </c>
      <c r="E19" s="30">
        <v>21</v>
      </c>
      <c r="F19" s="31">
        <v>39</v>
      </c>
      <c r="G19" s="31">
        <v>25</v>
      </c>
      <c r="H19" s="31">
        <f t="shared" si="1"/>
        <v>85</v>
      </c>
      <c r="I19" s="36">
        <v>14</v>
      </c>
      <c r="J19" s="36">
        <v>59</v>
      </c>
      <c r="K19" s="36">
        <v>73</v>
      </c>
      <c r="L19" s="43">
        <f t="shared" si="5"/>
        <v>9782</v>
      </c>
      <c r="M19" s="43">
        <f t="shared" si="2"/>
        <v>0</v>
      </c>
      <c r="N19" s="43">
        <f t="shared" si="3"/>
        <v>342.37</v>
      </c>
      <c r="O19" s="44">
        <f t="shared" si="4"/>
        <v>9439.6</v>
      </c>
    </row>
    <row r="20" spans="1:15">
      <c r="A20" s="1">
        <v>10</v>
      </c>
      <c r="B20" s="40" t="str">
        <f>VLOOKUP(A20,Bouquets!$A$3:$B$16,2)</f>
        <v>I love you</v>
      </c>
      <c r="C20" s="40" t="str">
        <f t="shared" si="0"/>
        <v/>
      </c>
      <c r="D20" s="24">
        <v>110</v>
      </c>
      <c r="E20" s="30">
        <v>28</v>
      </c>
      <c r="F20" s="31">
        <v>31</v>
      </c>
      <c r="G20" s="31">
        <v>54</v>
      </c>
      <c r="H20" s="31">
        <f t="shared" si="1"/>
        <v>113</v>
      </c>
      <c r="I20" s="36">
        <v>16</v>
      </c>
      <c r="J20" s="36">
        <v>67</v>
      </c>
      <c r="K20" s="36">
        <v>62</v>
      </c>
      <c r="L20" s="43">
        <f t="shared" si="5"/>
        <v>15950</v>
      </c>
      <c r="M20" s="43">
        <f t="shared" si="2"/>
        <v>0</v>
      </c>
      <c r="N20" s="43">
        <f t="shared" si="3"/>
        <v>717.75</v>
      </c>
      <c r="O20" s="44">
        <f t="shared" si="4"/>
        <v>15232.3</v>
      </c>
    </row>
    <row r="21" spans="1:15">
      <c r="A21" s="1">
        <v>11</v>
      </c>
      <c r="B21" s="40" t="str">
        <f>VLOOKUP(A21,Bouquets!$A$3:$B$16,2)</f>
        <v>Embrasse-moi</v>
      </c>
      <c r="C21" s="40" t="str">
        <f t="shared" si="0"/>
        <v>Action été</v>
      </c>
      <c r="D21" s="24">
        <v>64</v>
      </c>
      <c r="E21" s="30">
        <v>28</v>
      </c>
      <c r="F21" s="31">
        <v>33</v>
      </c>
      <c r="G21" s="31">
        <v>55</v>
      </c>
      <c r="H21" s="31">
        <f t="shared" si="1"/>
        <v>116</v>
      </c>
      <c r="I21" s="36">
        <v>15</v>
      </c>
      <c r="J21" s="36">
        <v>54</v>
      </c>
      <c r="K21" s="36">
        <v>96</v>
      </c>
      <c r="L21" s="43">
        <f t="shared" si="5"/>
        <v>10560</v>
      </c>
      <c r="M21" s="43">
        <f t="shared" si="2"/>
        <v>844.80000000000007</v>
      </c>
      <c r="N21" s="43">
        <f t="shared" si="3"/>
        <v>475.2</v>
      </c>
      <c r="O21" s="44">
        <f t="shared" si="4"/>
        <v>9240</v>
      </c>
    </row>
    <row r="22" spans="1:15">
      <c r="A22" s="1">
        <v>12</v>
      </c>
      <c r="B22" s="40" t="str">
        <f>VLOOKUP(A22,Bouquets!$A$3:$B$16,2)</f>
        <v>Déclaration</v>
      </c>
      <c r="C22" s="40" t="str">
        <f t="shared" si="0"/>
        <v/>
      </c>
      <c r="D22" s="24">
        <v>90</v>
      </c>
      <c r="E22" s="30">
        <v>23</v>
      </c>
      <c r="F22" s="31">
        <v>39</v>
      </c>
      <c r="G22" s="31">
        <v>49</v>
      </c>
      <c r="H22" s="31">
        <f t="shared" si="1"/>
        <v>111</v>
      </c>
      <c r="I22" s="36">
        <v>15</v>
      </c>
      <c r="J22" s="36">
        <v>40</v>
      </c>
      <c r="K22" s="36">
        <v>71</v>
      </c>
      <c r="L22" s="43">
        <f t="shared" si="5"/>
        <v>11340</v>
      </c>
      <c r="M22" s="43">
        <f t="shared" si="2"/>
        <v>0</v>
      </c>
      <c r="N22" s="43">
        <f t="shared" si="3"/>
        <v>510.29999999999995</v>
      </c>
      <c r="O22" s="44">
        <f t="shared" si="4"/>
        <v>10829.7</v>
      </c>
    </row>
    <row r="23" spans="1:15" ht="16.5" thickBot="1">
      <c r="A23" s="1">
        <v>13</v>
      </c>
      <c r="B23" s="40" t="str">
        <f>VLOOKUP(A23,Bouquets!$A$3:$B$16,2)</f>
        <v>Etincelle</v>
      </c>
      <c r="C23" s="40" t="str">
        <f t="shared" si="0"/>
        <v>Action été</v>
      </c>
      <c r="D23" s="24">
        <v>35</v>
      </c>
      <c r="E23" s="32">
        <v>28</v>
      </c>
      <c r="F23" s="33">
        <v>58</v>
      </c>
      <c r="G23" s="33">
        <v>36</v>
      </c>
      <c r="H23" s="33">
        <f t="shared" si="1"/>
        <v>122</v>
      </c>
      <c r="I23" s="37">
        <v>20</v>
      </c>
      <c r="J23" s="37">
        <v>79</v>
      </c>
      <c r="K23" s="37">
        <v>68</v>
      </c>
      <c r="L23" s="45">
        <f>SUM(I23:K23)*D23</f>
        <v>5845</v>
      </c>
      <c r="M23" s="45">
        <f t="shared" si="2"/>
        <v>467.6</v>
      </c>
      <c r="N23" s="45">
        <f t="shared" si="3"/>
        <v>146.125</v>
      </c>
      <c r="O23" s="46">
        <f t="shared" si="4"/>
        <v>5231.3</v>
      </c>
    </row>
    <row r="24" spans="1:15" ht="16.5" thickBot="1">
      <c r="I24" s="22"/>
      <c r="J24" s="22"/>
      <c r="K24" s="22"/>
      <c r="L24" s="23"/>
    </row>
    <row r="25" spans="1:15" ht="35.1" customHeight="1" thickBot="1">
      <c r="B25" s="50" t="s">
        <v>49</v>
      </c>
      <c r="C25" s="48">
        <f>COUNTA(B11:B23)</f>
        <v>13</v>
      </c>
    </row>
    <row r="26" spans="1:15" ht="53.1" customHeight="1" thickBot="1">
      <c r="B26" s="50" t="s">
        <v>50</v>
      </c>
      <c r="C26" s="49">
        <f>MIN(L11:L23)</f>
        <v>5845</v>
      </c>
    </row>
    <row r="27" spans="1:15" ht="21.95" customHeight="1" thickBot="1">
      <c r="B27" s="51" t="s">
        <v>29</v>
      </c>
      <c r="C27" s="47">
        <f>COUNTIF($C$11:$C$23,"Action été")</f>
        <v>6</v>
      </c>
    </row>
    <row r="28" spans="1:15" ht="80.099999999999994" customHeight="1" thickBot="1">
      <c r="B28" s="50" t="s">
        <v>41</v>
      </c>
      <c r="C28" s="49">
        <f>SUMIF(C11:C23,"Action été",H11:H23)</f>
        <v>719</v>
      </c>
    </row>
  </sheetData>
  <mergeCells count="8">
    <mergeCell ref="L9:O9"/>
    <mergeCell ref="A1:O1"/>
    <mergeCell ref="I9:K9"/>
    <mergeCell ref="E8:K8"/>
    <mergeCell ref="E9:H9"/>
    <mergeCell ref="D5:E5"/>
    <mergeCell ref="H3:I3"/>
    <mergeCell ref="H5:I5"/>
  </mergeCells>
  <pageMargins left="0.75" right="0.75" top="1" bottom="1" header="0.5" footer="0.5"/>
  <pageSetup paperSize="9" orientation="portrait" r:id="rId1"/>
  <ignoredErrors>
    <ignoredError sqref="H11:H23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C17"/>
  <sheetViews>
    <sheetView workbookViewId="0">
      <selection activeCell="P13" sqref="P13"/>
    </sheetView>
  </sheetViews>
  <sheetFormatPr baseColWidth="10" defaultColWidth="10.875" defaultRowHeight="15.75"/>
  <cols>
    <col min="1" max="1" width="3.125" style="11" bestFit="1" customWidth="1"/>
    <col min="2" max="2" width="16.125" style="11" bestFit="1" customWidth="1"/>
    <col min="3" max="3" width="22.875" style="11" customWidth="1"/>
    <col min="4" max="16384" width="10.875" style="11"/>
  </cols>
  <sheetData>
    <row r="1" spans="1:3" ht="16.5" thickBot="1">
      <c r="A1" s="12" t="s">
        <v>24</v>
      </c>
      <c r="B1" s="12" t="s">
        <v>8</v>
      </c>
      <c r="C1" s="12" t="s">
        <v>37</v>
      </c>
    </row>
    <row r="2" spans="1:3">
      <c r="A2" s="13">
        <v>1</v>
      </c>
      <c r="B2" s="13" t="s">
        <v>0</v>
      </c>
      <c r="C2" s="14">
        <v>10000</v>
      </c>
    </row>
    <row r="3" spans="1:3">
      <c r="A3" s="15">
        <v>2</v>
      </c>
      <c r="B3" s="15" t="s">
        <v>1</v>
      </c>
      <c r="C3" s="16">
        <v>6500</v>
      </c>
    </row>
    <row r="4" spans="1:3">
      <c r="A4" s="15">
        <v>3</v>
      </c>
      <c r="B4" s="15" t="s">
        <v>3</v>
      </c>
      <c r="C4" s="16">
        <v>7800</v>
      </c>
    </row>
    <row r="5" spans="1:3">
      <c r="A5" s="15">
        <v>4</v>
      </c>
      <c r="B5" s="15" t="s">
        <v>4</v>
      </c>
      <c r="C5" s="16">
        <v>13800</v>
      </c>
    </row>
    <row r="6" spans="1:3">
      <c r="A6" s="15">
        <v>5</v>
      </c>
      <c r="B6" s="15" t="s">
        <v>5</v>
      </c>
      <c r="C6" s="16">
        <v>14500</v>
      </c>
    </row>
    <row r="7" spans="1:3">
      <c r="A7" s="15">
        <v>6</v>
      </c>
      <c r="B7" s="15" t="s">
        <v>6</v>
      </c>
      <c r="C7" s="16">
        <v>10856.5</v>
      </c>
    </row>
    <row r="8" spans="1:3">
      <c r="A8" s="15">
        <v>7</v>
      </c>
      <c r="B8" s="15" t="s">
        <v>7</v>
      </c>
      <c r="C8" s="16">
        <v>10165.35</v>
      </c>
    </row>
    <row r="9" spans="1:3">
      <c r="A9" s="15">
        <v>8</v>
      </c>
      <c r="B9" s="15" t="s">
        <v>9</v>
      </c>
      <c r="C9" s="16">
        <v>6500</v>
      </c>
    </row>
    <row r="10" spans="1:3">
      <c r="A10" s="15">
        <v>9</v>
      </c>
      <c r="B10" s="15" t="s">
        <v>10</v>
      </c>
      <c r="C10" s="16">
        <v>9800.25</v>
      </c>
    </row>
    <row r="11" spans="1:3">
      <c r="A11" s="15">
        <v>10</v>
      </c>
      <c r="B11" s="15" t="s">
        <v>11</v>
      </c>
      <c r="C11" s="16">
        <v>16000.85</v>
      </c>
    </row>
    <row r="12" spans="1:3">
      <c r="A12" s="15">
        <v>11</v>
      </c>
      <c r="B12" s="15" t="s">
        <v>12</v>
      </c>
      <c r="C12" s="16">
        <v>10500</v>
      </c>
    </row>
    <row r="13" spans="1:3">
      <c r="A13" s="15">
        <v>12</v>
      </c>
      <c r="B13" s="15" t="s">
        <v>13</v>
      </c>
      <c r="C13" s="16">
        <v>11659</v>
      </c>
    </row>
    <row r="14" spans="1:3" ht="16.5" thickBot="1">
      <c r="A14" s="17">
        <v>13</v>
      </c>
      <c r="B14" s="17" t="s">
        <v>14</v>
      </c>
      <c r="C14" s="18">
        <v>5800</v>
      </c>
    </row>
    <row r="17" spans="2:2">
      <c r="B17" s="19" t="s">
        <v>30</v>
      </c>
    </row>
  </sheetData>
  <sheetProtection selectLockedCells="1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 enableFormatConditionsCalculation="0">
    <pageSetUpPr fitToPage="1"/>
  </sheetPr>
  <dimension ref="A1:D14"/>
  <sheetViews>
    <sheetView workbookViewId="0">
      <selection activeCell="F24" sqref="F24"/>
    </sheetView>
  </sheetViews>
  <sheetFormatPr baseColWidth="10" defaultRowHeight="15.75"/>
  <cols>
    <col min="1" max="1" width="3.125" bestFit="1" customWidth="1"/>
    <col min="2" max="2" width="16.125" bestFit="1" customWidth="1"/>
    <col min="3" max="3" width="16.125" customWidth="1"/>
    <col min="4" max="4" width="22" bestFit="1" customWidth="1"/>
  </cols>
  <sheetData>
    <row r="1" spans="1:4" ht="16.5" thickBot="1">
      <c r="A1" s="12" t="s">
        <v>24</v>
      </c>
      <c r="B1" s="12" t="s">
        <v>8</v>
      </c>
      <c r="C1" s="12" t="s">
        <v>31</v>
      </c>
      <c r="D1" s="12" t="s">
        <v>37</v>
      </c>
    </row>
    <row r="2" spans="1:4" hidden="1">
      <c r="A2" s="13">
        <v>10</v>
      </c>
      <c r="B2" s="13" t="s">
        <v>11</v>
      </c>
      <c r="C2" s="13" t="s">
        <v>35</v>
      </c>
      <c r="D2" s="14">
        <v>16000.85</v>
      </c>
    </row>
    <row r="3" spans="1:4" hidden="1">
      <c r="A3" s="15">
        <v>4</v>
      </c>
      <c r="B3" s="15" t="s">
        <v>4</v>
      </c>
      <c r="C3" s="15" t="s">
        <v>35</v>
      </c>
      <c r="D3" s="16">
        <v>13800</v>
      </c>
    </row>
    <row r="4" spans="1:4">
      <c r="A4" s="15">
        <v>12</v>
      </c>
      <c r="B4" s="15" t="s">
        <v>13</v>
      </c>
      <c r="C4" s="15" t="s">
        <v>35</v>
      </c>
      <c r="D4" s="16">
        <v>11659</v>
      </c>
    </row>
    <row r="5" spans="1:4" hidden="1">
      <c r="A5" s="15">
        <v>8</v>
      </c>
      <c r="B5" s="15" t="s">
        <v>9</v>
      </c>
      <c r="C5" s="15" t="s">
        <v>35</v>
      </c>
      <c r="D5" s="16">
        <v>6500</v>
      </c>
    </row>
    <row r="6" spans="1:4" hidden="1">
      <c r="A6" s="15">
        <v>13</v>
      </c>
      <c r="B6" s="15" t="s">
        <v>14</v>
      </c>
      <c r="C6" s="15" t="s">
        <v>35</v>
      </c>
      <c r="D6" s="16">
        <v>5800</v>
      </c>
    </row>
    <row r="7" spans="1:4" hidden="1">
      <c r="A7" s="15">
        <v>5</v>
      </c>
      <c r="B7" s="15" t="s">
        <v>5</v>
      </c>
      <c r="C7" s="15" t="s">
        <v>33</v>
      </c>
      <c r="D7" s="16">
        <v>14500</v>
      </c>
    </row>
    <row r="8" spans="1:4">
      <c r="A8" s="15">
        <v>7</v>
      </c>
      <c r="B8" s="15" t="s">
        <v>7</v>
      </c>
      <c r="C8" s="15" t="s">
        <v>33</v>
      </c>
      <c r="D8" s="16">
        <v>10165.35</v>
      </c>
    </row>
    <row r="9" spans="1:4" hidden="1">
      <c r="A9" s="15">
        <v>2</v>
      </c>
      <c r="B9" s="15" t="s">
        <v>1</v>
      </c>
      <c r="C9" s="15" t="s">
        <v>33</v>
      </c>
      <c r="D9" s="16">
        <v>6500</v>
      </c>
    </row>
    <row r="10" spans="1:4">
      <c r="A10" s="15">
        <v>6</v>
      </c>
      <c r="B10" s="15" t="s">
        <v>6</v>
      </c>
      <c r="C10" s="15" t="s">
        <v>34</v>
      </c>
      <c r="D10" s="16">
        <v>10856.5</v>
      </c>
    </row>
    <row r="11" spans="1:4">
      <c r="A11" s="15">
        <v>11</v>
      </c>
      <c r="B11" s="15" t="s">
        <v>12</v>
      </c>
      <c r="C11" s="15" t="s">
        <v>34</v>
      </c>
      <c r="D11" s="16">
        <v>10500</v>
      </c>
    </row>
    <row r="12" spans="1:4" hidden="1">
      <c r="A12" s="15">
        <v>9</v>
      </c>
      <c r="B12" s="15" t="s">
        <v>10</v>
      </c>
      <c r="C12" s="15" t="s">
        <v>34</v>
      </c>
      <c r="D12" s="16">
        <v>9800.25</v>
      </c>
    </row>
    <row r="13" spans="1:4" hidden="1">
      <c r="A13" s="15">
        <v>3</v>
      </c>
      <c r="B13" s="15" t="s">
        <v>3</v>
      </c>
      <c r="C13" s="15" t="s">
        <v>34</v>
      </c>
      <c r="D13" s="16">
        <v>7800</v>
      </c>
    </row>
    <row r="14" spans="1:4" ht="16.5" hidden="1" thickBot="1">
      <c r="A14" s="17">
        <v>1</v>
      </c>
      <c r="B14" s="17" t="s">
        <v>0</v>
      </c>
      <c r="C14" s="17" t="s">
        <v>32</v>
      </c>
      <c r="D14" s="18">
        <v>10000</v>
      </c>
    </row>
  </sheetData>
  <autoFilter ref="A1:D14">
    <filterColumn colId="3">
      <customFilters and="1">
        <customFilter operator="greaterThan" val="10000"/>
        <customFilter operator="lessThan" val="13000"/>
      </customFilters>
    </filterColumn>
  </autoFilter>
  <sortState ref="A4:D11">
    <sortCondition ref="C2:C11"/>
    <sortCondition descending="1" ref="D2:D11"/>
  </sortState>
  <phoneticPr fontId="8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&amp;C&amp;"-,Gras"&amp;16Statistiques 2016</oddHeader>
    <oddFooter>&amp;C&amp;D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Bouquets</vt:lpstr>
      <vt:lpstr>Statistiques</vt:lpstr>
      <vt:lpstr>Graphique</vt:lpstr>
      <vt:lpstr>Base de données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Groupe auteurs ICA</dc:creator>
  <cp:lastPrinted>2016-01-23T20:46:56Z</cp:lastPrinted>
  <dcterms:created xsi:type="dcterms:W3CDTF">2015-10-15T12:10:58Z</dcterms:created>
  <dcterms:modified xsi:type="dcterms:W3CDTF">2016-01-23T20:47:02Z</dcterms:modified>
</cp:coreProperties>
</file>