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ristian\Dropbox\CFC 2017\A rendre pour le 16 janvier - séries relues\Serie 1B (relu par Françoise)\Serie 1B solutions\"/>
    </mc:Choice>
  </mc:AlternateContent>
  <bookViews>
    <workbookView xWindow="0" yWindow="456" windowWidth="25596" windowHeight="14616"/>
  </bookViews>
  <sheets>
    <sheet name="Saison" sheetId="4" r:id="rId1"/>
    <sheet name="Locations" sheetId="2" r:id="rId2"/>
    <sheet name="Graphique" sheetId="3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2" l="1"/>
  <c r="K9" i="2"/>
  <c r="L9" i="2"/>
  <c r="M9" i="2"/>
  <c r="J10" i="2"/>
  <c r="K10" i="2"/>
  <c r="L10" i="2"/>
  <c r="M10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8" i="2"/>
  <c r="K8" i="2"/>
  <c r="L8" i="2"/>
  <c r="M8" i="2"/>
  <c r="M18" i="2"/>
  <c r="C13" i="4"/>
  <c r="C12" i="4"/>
  <c r="C11" i="4"/>
  <c r="C10" i="4"/>
  <c r="C9" i="4"/>
  <c r="C8" i="4"/>
  <c r="C7" i="4"/>
  <c r="C6" i="4"/>
  <c r="C5" i="4"/>
  <c r="C4" i="4"/>
  <c r="C3" i="4"/>
  <c r="C2" i="4"/>
  <c r="N12" i="2"/>
  <c r="N13" i="2"/>
  <c r="N16" i="2"/>
  <c r="N15" i="2"/>
  <c r="N9" i="2"/>
  <c r="N17" i="2"/>
  <c r="N14" i="2"/>
  <c r="N11" i="2"/>
  <c r="N10" i="2"/>
  <c r="N8" i="2"/>
  <c r="D12" i="2"/>
  <c r="D13" i="2"/>
  <c r="D16" i="2"/>
  <c r="D15" i="2"/>
  <c r="D9" i="2"/>
  <c r="D17" i="2"/>
  <c r="D14" i="2"/>
  <c r="D11" i="2"/>
  <c r="D10" i="2"/>
  <c r="D8" i="2"/>
  <c r="B22" i="2"/>
  <c r="B23" i="2"/>
  <c r="B24" i="2"/>
  <c r="B25" i="2"/>
  <c r="B26" i="2"/>
  <c r="B27" i="2"/>
  <c r="B28" i="2"/>
  <c r="B21" i="2"/>
  <c r="C19" i="4"/>
  <c r="C20" i="4"/>
  <c r="C18" i="4"/>
</calcChain>
</file>

<file path=xl/sharedStrings.xml><?xml version="1.0" encoding="utf-8"?>
<sst xmlns="http://schemas.openxmlformats.org/spreadsheetml/2006/main" count="106" uniqueCount="65">
  <si>
    <t>Nom</t>
  </si>
  <si>
    <t>A12</t>
  </si>
  <si>
    <t>A24</t>
  </si>
  <si>
    <t>A34</t>
  </si>
  <si>
    <t>A36</t>
  </si>
  <si>
    <t>A46</t>
  </si>
  <si>
    <t>C34</t>
  </si>
  <si>
    <t>C46</t>
  </si>
  <si>
    <t>C58</t>
  </si>
  <si>
    <t>Type location</t>
  </si>
  <si>
    <t>Tarif base</t>
  </si>
  <si>
    <t>Location de chalets et d'appartements</t>
  </si>
  <si>
    <t>Taxe séjour</t>
  </si>
  <si>
    <t>Saison</t>
  </si>
  <si>
    <t xml:space="preserve">Girard </t>
  </si>
  <si>
    <t>Morand</t>
  </si>
  <si>
    <t>Piller</t>
  </si>
  <si>
    <t>Vonlanthen</t>
  </si>
  <si>
    <t>Nb adultes</t>
  </si>
  <si>
    <t>Taux de remplissage des chalets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</si>
  <si>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</si>
  <si>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</si>
  <si>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</si>
  <si>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</si>
  <si>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</si>
  <si>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</si>
  <si>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</si>
  <si>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</si>
  <si>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</si>
  <si>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</si>
  <si>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</si>
  <si>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</si>
  <si>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Mois</t>
  </si>
  <si>
    <t>Nb chalets loués</t>
  </si>
  <si>
    <t>Nombre de chalets</t>
  </si>
  <si>
    <t>Taux de remplissage</t>
  </si>
  <si>
    <t>haute saison</t>
  </si>
  <si>
    <t>basse saison</t>
  </si>
  <si>
    <t>moyenne saison</t>
  </si>
  <si>
    <t>Fardel</t>
  </si>
  <si>
    <t>Perroud</t>
  </si>
  <si>
    <t>Robatel</t>
  </si>
  <si>
    <t>Schneider</t>
  </si>
  <si>
    <t>Cochard</t>
  </si>
  <si>
    <t>Schmidt</t>
  </si>
  <si>
    <t>Nombre de jours total</t>
  </si>
  <si>
    <t>Nbre de jours concernés</t>
  </si>
  <si>
    <t>La période commence le</t>
  </si>
  <si>
    <t>Date d'arrivée</t>
  </si>
  <si>
    <t>Durée 
(en semaine)</t>
  </si>
  <si>
    <t>oui</t>
  </si>
  <si>
    <t>non</t>
  </si>
  <si>
    <t>Taxe de 
séjour</t>
  </si>
  <si>
    <t>Prix séjour 
total</t>
  </si>
  <si>
    <t>appartement</t>
  </si>
  <si>
    <t>chalet</t>
  </si>
  <si>
    <t>Literie</t>
  </si>
  <si>
    <t>Montant literie</t>
  </si>
  <si>
    <t>Montant nettoyage</t>
  </si>
  <si>
    <t>Prix par semaine</t>
  </si>
  <si>
    <t>Nettoyage</t>
  </si>
  <si>
    <t>par personne et par semaine</t>
  </si>
  <si>
    <t>en %</t>
  </si>
  <si>
    <t>Nombre de locations</t>
  </si>
  <si>
    <t>Période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</si>
</sst>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\ dd\ mmm"/>
    <numFmt numFmtId="165" formatCode="_ [$CHF]\ * #,##0.00_ ;_ [$CHF]\ * \-#,##0.00_ ;_ [$CHF]\ * &quot;-&quot;??_ ;_ @_ "/>
    <numFmt numFmtId="166" formatCode="dddd\ d\ mm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8D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5">
    <xf numFmtId="0" fontId="0" fillId="0" borderId="0" xfId="0"/>
    <xf numFmtId="9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14" fontId="0" fillId="0" borderId="2" xfId="0" applyNumberFormat="1" applyBorder="1"/>
    <xf numFmtId="0" fontId="0" fillId="0" borderId="2" xfId="0" applyBorder="1"/>
    <xf numFmtId="164" fontId="0" fillId="0" borderId="0" xfId="0" applyNumberFormat="1"/>
    <xf numFmtId="0" fontId="0" fillId="4" borderId="1" xfId="0" applyFill="1" applyBorder="1"/>
    <xf numFmtId="0" fontId="0" fillId="4" borderId="2" xfId="0" applyFill="1" applyBorder="1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3" xfId="0" applyBorder="1"/>
    <xf numFmtId="9" fontId="2" fillId="0" borderId="0" xfId="0" applyNumberFormat="1" applyFont="1"/>
    <xf numFmtId="165" fontId="2" fillId="4" borderId="2" xfId="0" applyNumberFormat="1" applyFont="1" applyFill="1" applyBorder="1"/>
    <xf numFmtId="0" fontId="0" fillId="0" borderId="4" xfId="0" applyBorder="1"/>
    <xf numFmtId="14" fontId="0" fillId="0" borderId="4" xfId="0" applyNumberFormat="1" applyBorder="1"/>
    <xf numFmtId="0" fontId="0" fillId="4" borderId="4" xfId="0" applyFill="1" applyBorder="1"/>
    <xf numFmtId="0" fontId="0" fillId="0" borderId="4" xfId="0" applyBorder="1" applyAlignment="1">
      <alignment horizontal="center"/>
    </xf>
    <xf numFmtId="165" fontId="2" fillId="4" borderId="4" xfId="0" applyNumberFormat="1" applyFont="1" applyFill="1" applyBorder="1"/>
    <xf numFmtId="165" fontId="2" fillId="0" borderId="4" xfId="0" applyNumberFormat="1" applyFont="1" applyFill="1" applyBorder="1"/>
    <xf numFmtId="165" fontId="0" fillId="0" borderId="8" xfId="0" applyNumberFormat="1" applyBorder="1"/>
    <xf numFmtId="9" fontId="0" fillId="0" borderId="0" xfId="1" applyFont="1"/>
    <xf numFmtId="166" fontId="0" fillId="0" borderId="2" xfId="0" applyNumberFormat="1" applyBorder="1" applyAlignment="1">
      <alignment horizontal="left"/>
    </xf>
    <xf numFmtId="9" fontId="2" fillId="4" borderId="4" xfId="1" applyFont="1" applyFill="1" applyBorder="1"/>
    <xf numFmtId="0" fontId="1" fillId="3" borderId="0" xfId="0" applyFont="1" applyFill="1" applyAlignment="1">
      <alignment horizontal="center" vertical="center" wrapText="1"/>
    </xf>
    <xf numFmtId="164" fontId="0" fillId="3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1">
    <dxf>
      <font>
        <color theme="0"/>
      </font>
      <fill>
        <patternFill patternType="solid">
          <bgColor rgb="FF0070C0"/>
        </patternFill>
      </fill>
    </dxf>
  </dxfs>
  <tableStyles count="0" defaultTableStyle="TableStyleMedium2" defaultPivotStyle="PivotStyleLight16"/>
  <colors>
    <mruColors>
      <color rgb="FFFFF8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Graphique!$C$2</c:f>
              <c:strCache>
                <c:ptCount val="1"/>
                <c:pt idx="0">
                  <c:v>Taux de remplissage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cat>
            <c:strRef>
              <c:f>Graphique!$A$3:$A$14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Graphique!$C$3:$C$14</c:f>
              <c:numCache>
                <c:formatCode>0%</c:formatCode>
                <c:ptCount val="12"/>
                <c:pt idx="0">
                  <c:v>0.95</c:v>
                </c:pt>
                <c:pt idx="1">
                  <c:v>1</c:v>
                </c:pt>
                <c:pt idx="2">
                  <c:v>0.9</c:v>
                </c:pt>
                <c:pt idx="3">
                  <c:v>0.5</c:v>
                </c:pt>
                <c:pt idx="4">
                  <c:v>0.5</c:v>
                </c:pt>
                <c:pt idx="5">
                  <c:v>0.65</c:v>
                </c:pt>
                <c:pt idx="6">
                  <c:v>0.85</c:v>
                </c:pt>
                <c:pt idx="7">
                  <c:v>0.95</c:v>
                </c:pt>
                <c:pt idx="8">
                  <c:v>0.5</c:v>
                </c:pt>
                <c:pt idx="9">
                  <c:v>0.7</c:v>
                </c:pt>
                <c:pt idx="10">
                  <c:v>0.25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9688856"/>
        <c:axId val="139688072"/>
      </c:barChart>
      <c:catAx>
        <c:axId val="139688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688072"/>
        <c:crosses val="autoZero"/>
        <c:auto val="1"/>
        <c:lblAlgn val="ctr"/>
        <c:lblOffset val="100"/>
        <c:noMultiLvlLbl val="0"/>
      </c:catAx>
      <c:valAx>
        <c:axId val="13968807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688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15</xdr:row>
      <xdr:rowOff>57150</xdr:rowOff>
    </xdr:from>
    <xdr:to>
      <xdr:col>6</xdr:col>
      <xdr:colOff>508000</xdr:colOff>
      <xdr:row>34</xdr:row>
      <xdr:rowOff>127000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G9" sqref="G9"/>
    </sheetView>
  </sheetViews>
  <sheetFormatPr baseColWidth="10" defaultRowHeight="14.4" x14ac:dyDescent="0.3"/>
  <cols>
    <col min="1" max="1" width="21.33203125" style="6" bestFit="1" customWidth="1"/>
    <col min="2" max="2" width="16.77734375" customWidth="1"/>
    <col min="3" max="3" width="12.77734375" customWidth="1"/>
  </cols>
  <sheetData>
    <row r="1" spans="1:3" ht="31.95" customHeight="1" x14ac:dyDescent="0.3">
      <c r="A1" s="25" t="s">
        <v>47</v>
      </c>
      <c r="B1" s="26" t="s">
        <v>64</v>
      </c>
      <c r="C1" s="27" t="s">
        <v>46</v>
      </c>
    </row>
    <row r="2" spans="1:3" ht="15" x14ac:dyDescent="0.2">
      <c r="A2" s="22">
        <v>42736</v>
      </c>
      <c r="B2" s="5" t="s">
        <v>36</v>
      </c>
      <c r="C2" s="5">
        <f>A3-A2</f>
        <v>6</v>
      </c>
    </row>
    <row r="3" spans="1:3" ht="15" x14ac:dyDescent="0.2">
      <c r="A3" s="22">
        <v>42742</v>
      </c>
      <c r="B3" s="5" t="s">
        <v>37</v>
      </c>
      <c r="C3" s="5">
        <f t="shared" ref="C3:C13" si="0">A4-A3</f>
        <v>21</v>
      </c>
    </row>
    <row r="4" spans="1:3" ht="15" x14ac:dyDescent="0.2">
      <c r="A4" s="22">
        <v>42763</v>
      </c>
      <c r="B4" s="5" t="s">
        <v>38</v>
      </c>
      <c r="C4" s="5">
        <f t="shared" si="0"/>
        <v>7</v>
      </c>
    </row>
    <row r="5" spans="1:3" ht="15" x14ac:dyDescent="0.2">
      <c r="A5" s="22">
        <v>42770</v>
      </c>
      <c r="B5" s="5" t="s">
        <v>37</v>
      </c>
      <c r="C5" s="5">
        <f t="shared" si="0"/>
        <v>7</v>
      </c>
    </row>
    <row r="6" spans="1:3" ht="15" x14ac:dyDescent="0.2">
      <c r="A6" s="22">
        <v>42777</v>
      </c>
      <c r="B6" s="5" t="s">
        <v>36</v>
      </c>
      <c r="C6" s="5">
        <f t="shared" si="0"/>
        <v>21</v>
      </c>
    </row>
    <row r="7" spans="1:3" ht="15" x14ac:dyDescent="0.2">
      <c r="A7" s="22">
        <v>42798</v>
      </c>
      <c r="B7" s="5" t="s">
        <v>38</v>
      </c>
      <c r="C7" s="5">
        <f t="shared" si="0"/>
        <v>7</v>
      </c>
    </row>
    <row r="8" spans="1:3" ht="15" x14ac:dyDescent="0.2">
      <c r="A8" s="22">
        <v>42805</v>
      </c>
      <c r="B8" s="5" t="s">
        <v>37</v>
      </c>
      <c r="C8" s="5">
        <f t="shared" si="0"/>
        <v>70</v>
      </c>
    </row>
    <row r="9" spans="1:3" ht="15" x14ac:dyDescent="0.2">
      <c r="A9" s="22">
        <v>42875</v>
      </c>
      <c r="B9" s="5" t="s">
        <v>38</v>
      </c>
      <c r="C9" s="5">
        <f t="shared" si="0"/>
        <v>49</v>
      </c>
    </row>
    <row r="10" spans="1:3" ht="15" x14ac:dyDescent="0.2">
      <c r="A10" s="22">
        <v>42924</v>
      </c>
      <c r="B10" s="5" t="s">
        <v>37</v>
      </c>
      <c r="C10" s="5">
        <f t="shared" si="0"/>
        <v>42</v>
      </c>
    </row>
    <row r="11" spans="1:3" ht="15" x14ac:dyDescent="0.2">
      <c r="A11" s="22">
        <v>42966</v>
      </c>
      <c r="B11" s="5" t="s">
        <v>38</v>
      </c>
      <c r="C11" s="5">
        <f t="shared" si="0"/>
        <v>56</v>
      </c>
    </row>
    <row r="12" spans="1:3" ht="15" x14ac:dyDescent="0.2">
      <c r="A12" s="22">
        <v>43022</v>
      </c>
      <c r="B12" s="5" t="s">
        <v>38</v>
      </c>
      <c r="C12" s="5">
        <f t="shared" si="0"/>
        <v>70</v>
      </c>
    </row>
    <row r="13" spans="1:3" ht="15" x14ac:dyDescent="0.2">
      <c r="A13" s="22">
        <v>43092</v>
      </c>
      <c r="B13" s="5" t="s">
        <v>36</v>
      </c>
      <c r="C13" s="5">
        <f t="shared" si="0"/>
        <v>9</v>
      </c>
    </row>
    <row r="14" spans="1:3" ht="15" x14ac:dyDescent="0.2">
      <c r="A14" s="22">
        <v>43101</v>
      </c>
      <c r="B14" s="5" t="s">
        <v>36</v>
      </c>
      <c r="C14" s="5"/>
    </row>
    <row r="17" spans="2:3" ht="28.8" x14ac:dyDescent="0.3">
      <c r="C17" s="27" t="s">
        <v>45</v>
      </c>
    </row>
    <row r="18" spans="2:3" ht="15" x14ac:dyDescent="0.2">
      <c r="B18" s="3" t="s">
        <v>36</v>
      </c>
      <c r="C18" s="7">
        <f>SUMIF(B$2:B$14,B18,C$2:C$14)</f>
        <v>36</v>
      </c>
    </row>
    <row r="19" spans="2:3" ht="15" x14ac:dyDescent="0.2">
      <c r="B19" s="3" t="s">
        <v>38</v>
      </c>
      <c r="C19" s="7">
        <f t="shared" ref="C19:C20" si="1">SUMIF(B$2:B$14,B19,C$2:C$14)</f>
        <v>189</v>
      </c>
    </row>
    <row r="20" spans="2:3" ht="15" x14ac:dyDescent="0.2">
      <c r="B20" s="3" t="s">
        <v>37</v>
      </c>
      <c r="C20" s="7">
        <f t="shared" si="1"/>
        <v>140</v>
      </c>
    </row>
  </sheetData>
  <conditionalFormatting sqref="B2:B20">
    <cfRule type="cellIs" dxfId="0" priority="7" operator="equal">
      <formula>"haute saison"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PageLayoutView="133" workbookViewId="0">
      <selection activeCell="D12" sqref="D12"/>
    </sheetView>
  </sheetViews>
  <sheetFormatPr baseColWidth="10" defaultRowHeight="14.4" x14ac:dyDescent="0.3"/>
  <cols>
    <col min="1" max="1" width="15.109375" customWidth="1"/>
    <col min="2" max="2" width="13.33203125" bestFit="1" customWidth="1"/>
    <col min="3" max="3" width="12.77734375" bestFit="1" customWidth="1"/>
    <col min="4" max="4" width="13.77734375" customWidth="1"/>
    <col min="5" max="6" width="13.109375" customWidth="1"/>
    <col min="7" max="7" width="15.6640625" bestFit="1" customWidth="1"/>
    <col min="8" max="8" width="11.44140625" customWidth="1"/>
    <col min="10" max="10" width="12.109375" customWidth="1"/>
    <col min="11" max="11" width="13" customWidth="1"/>
    <col min="13" max="13" width="15.33203125" customWidth="1"/>
  </cols>
  <sheetData>
    <row r="1" spans="1:14" ht="15" x14ac:dyDescent="0.2">
      <c r="A1" s="10" t="s">
        <v>11</v>
      </c>
      <c r="H1" s="1"/>
      <c r="J1" s="11" t="s">
        <v>59</v>
      </c>
      <c r="K1" s="11"/>
      <c r="M1" s="11" t="s">
        <v>61</v>
      </c>
    </row>
    <row r="2" spans="1:14" x14ac:dyDescent="0.3">
      <c r="E2" s="2"/>
      <c r="F2" s="2"/>
      <c r="H2" s="1"/>
      <c r="J2" s="10" t="s">
        <v>56</v>
      </c>
      <c r="K2" s="10" t="s">
        <v>60</v>
      </c>
      <c r="M2" s="10" t="s">
        <v>12</v>
      </c>
    </row>
    <row r="3" spans="1:14" ht="15" x14ac:dyDescent="0.2">
      <c r="E3" s="2"/>
      <c r="F3" s="2"/>
      <c r="H3" s="1"/>
      <c r="J3" s="19">
        <v>50</v>
      </c>
      <c r="K3" s="19">
        <v>80</v>
      </c>
      <c r="M3" s="19">
        <v>15</v>
      </c>
    </row>
    <row r="4" spans="1:14" ht="15" x14ac:dyDescent="0.2">
      <c r="E4" s="2"/>
      <c r="F4" s="2"/>
      <c r="H4" s="1"/>
      <c r="K4" s="19">
        <v>120</v>
      </c>
      <c r="M4" s="19"/>
    </row>
    <row r="5" spans="1:14" ht="15" x14ac:dyDescent="0.2">
      <c r="E5" s="2"/>
      <c r="F5" s="2"/>
    </row>
    <row r="7" spans="1:14" s="34" customFormat="1" ht="28.8" x14ac:dyDescent="0.3">
      <c r="A7" s="32" t="s">
        <v>0</v>
      </c>
      <c r="B7" s="28" t="s">
        <v>18</v>
      </c>
      <c r="C7" s="28" t="s">
        <v>48</v>
      </c>
      <c r="D7" s="28" t="s">
        <v>13</v>
      </c>
      <c r="E7" s="30" t="s">
        <v>49</v>
      </c>
      <c r="F7" s="33"/>
      <c r="G7" s="28" t="s">
        <v>9</v>
      </c>
      <c r="H7" s="28" t="s">
        <v>10</v>
      </c>
      <c r="I7" s="33" t="s">
        <v>56</v>
      </c>
      <c r="J7" s="33" t="s">
        <v>57</v>
      </c>
      <c r="K7" s="33" t="s">
        <v>58</v>
      </c>
      <c r="L7" s="30" t="s">
        <v>52</v>
      </c>
      <c r="M7" s="30" t="s">
        <v>53</v>
      </c>
      <c r="N7" s="30" t="s">
        <v>62</v>
      </c>
    </row>
    <row r="8" spans="1:14" ht="15" x14ac:dyDescent="0.2">
      <c r="A8" s="14" t="s">
        <v>39</v>
      </c>
      <c r="B8" s="14">
        <v>4</v>
      </c>
      <c r="C8" s="15">
        <v>42742</v>
      </c>
      <c r="D8" s="16" t="str">
        <f>VLOOKUP(C8,Saison!A$2:B$14,2)</f>
        <v>basse saison</v>
      </c>
      <c r="E8" s="17">
        <v>1</v>
      </c>
      <c r="F8" s="17" t="s">
        <v>54</v>
      </c>
      <c r="G8" s="17" t="s">
        <v>2</v>
      </c>
      <c r="H8" s="19">
        <v>320</v>
      </c>
      <c r="I8" s="14" t="s">
        <v>50</v>
      </c>
      <c r="J8" s="18">
        <f>IF(I8="oui",J$3*E8,0)</f>
        <v>50</v>
      </c>
      <c r="K8" s="18">
        <f>IF(AND(F8="chalet",B8&gt;=8),K$4,K$3)*E8</f>
        <v>80</v>
      </c>
      <c r="L8" s="18">
        <f>M$3*B8*E8</f>
        <v>60</v>
      </c>
      <c r="M8" s="18">
        <f>ROUND(SUM(J8:L8,H8),0)</f>
        <v>510</v>
      </c>
      <c r="N8" s="23">
        <f t="shared" ref="N8:N17" si="0">M8/M$18</f>
        <v>7.7448747152619596E-2</v>
      </c>
    </row>
    <row r="9" spans="1:14" ht="15" x14ac:dyDescent="0.2">
      <c r="A9" s="5" t="s">
        <v>41</v>
      </c>
      <c r="B9" s="5">
        <v>2</v>
      </c>
      <c r="C9" s="4">
        <v>42742</v>
      </c>
      <c r="D9" s="8" t="str">
        <f>VLOOKUP(C9,Saison!A$2:B$14,2)</f>
        <v>basse saison</v>
      </c>
      <c r="E9" s="9">
        <v>1</v>
      </c>
      <c r="F9" s="9" t="s">
        <v>54</v>
      </c>
      <c r="G9" s="9" t="s">
        <v>1</v>
      </c>
      <c r="H9" s="19">
        <v>260</v>
      </c>
      <c r="I9" s="5" t="s">
        <v>51</v>
      </c>
      <c r="J9" s="13">
        <f t="shared" ref="J9:J17" si="1">IF(I9="oui",J$3*E9,0)</f>
        <v>0</v>
      </c>
      <c r="K9" s="18">
        <f t="shared" ref="K9:K17" si="2">IF(AND(F9="chalet",B9&gt;=8),K$4,K$3)*E9</f>
        <v>80</v>
      </c>
      <c r="L9" s="18">
        <f t="shared" ref="L9:L17" si="3">M$3*B9*E9</f>
        <v>30</v>
      </c>
      <c r="M9" s="18">
        <f t="shared" ref="M9:M17" si="4">ROUND(SUM(J9:L9,H9),0)</f>
        <v>370</v>
      </c>
      <c r="N9" s="23">
        <f t="shared" si="0"/>
        <v>5.6188306757782837E-2</v>
      </c>
    </row>
    <row r="10" spans="1:14" ht="15" x14ac:dyDescent="0.2">
      <c r="A10" s="5" t="s">
        <v>17</v>
      </c>
      <c r="B10" s="5">
        <v>3</v>
      </c>
      <c r="C10" s="4">
        <v>42770</v>
      </c>
      <c r="D10" s="8" t="str">
        <f>VLOOKUP(C10,Saison!A$2:B$14,2)</f>
        <v>basse saison</v>
      </c>
      <c r="E10" s="9">
        <v>1</v>
      </c>
      <c r="F10" s="9" t="s">
        <v>54</v>
      </c>
      <c r="G10" s="9" t="s">
        <v>2</v>
      </c>
      <c r="H10" s="19">
        <v>320</v>
      </c>
      <c r="I10" s="5" t="s">
        <v>51</v>
      </c>
      <c r="J10" s="13">
        <f t="shared" si="1"/>
        <v>0</v>
      </c>
      <c r="K10" s="18">
        <f t="shared" si="2"/>
        <v>80</v>
      </c>
      <c r="L10" s="18">
        <f t="shared" si="3"/>
        <v>45</v>
      </c>
      <c r="M10" s="18">
        <f t="shared" si="4"/>
        <v>445</v>
      </c>
      <c r="N10" s="23">
        <f t="shared" si="0"/>
        <v>6.7577828397873962E-2</v>
      </c>
    </row>
    <row r="11" spans="1:14" ht="15" x14ac:dyDescent="0.2">
      <c r="A11" s="5" t="s">
        <v>43</v>
      </c>
      <c r="B11" s="5">
        <v>5</v>
      </c>
      <c r="C11" s="4">
        <v>42777</v>
      </c>
      <c r="D11" s="8" t="str">
        <f>VLOOKUP(C11,Saison!A$2:B$14,2)</f>
        <v>haute saison</v>
      </c>
      <c r="E11" s="9">
        <v>2</v>
      </c>
      <c r="F11" s="9" t="s">
        <v>54</v>
      </c>
      <c r="G11" s="9" t="s">
        <v>4</v>
      </c>
      <c r="H11" s="19">
        <v>420</v>
      </c>
      <c r="I11" s="5" t="s">
        <v>51</v>
      </c>
      <c r="J11" s="13">
        <f t="shared" si="1"/>
        <v>0</v>
      </c>
      <c r="K11" s="18">
        <f t="shared" si="2"/>
        <v>160</v>
      </c>
      <c r="L11" s="18">
        <f t="shared" si="3"/>
        <v>150</v>
      </c>
      <c r="M11" s="18">
        <f t="shared" si="4"/>
        <v>730</v>
      </c>
      <c r="N11" s="23">
        <f t="shared" si="0"/>
        <v>0.1108580106302202</v>
      </c>
    </row>
    <row r="12" spans="1:14" ht="15" x14ac:dyDescent="0.2">
      <c r="A12" s="5" t="s">
        <v>14</v>
      </c>
      <c r="B12" s="5">
        <v>6</v>
      </c>
      <c r="C12" s="4">
        <v>42777</v>
      </c>
      <c r="D12" s="8" t="str">
        <f>VLOOKUP(C12,Saison!A$2:B$14,2)</f>
        <v>haute saison</v>
      </c>
      <c r="E12" s="9">
        <v>1</v>
      </c>
      <c r="F12" s="9" t="s">
        <v>55</v>
      </c>
      <c r="G12" s="9" t="s">
        <v>7</v>
      </c>
      <c r="H12" s="19">
        <v>450</v>
      </c>
      <c r="I12" s="5" t="s">
        <v>50</v>
      </c>
      <c r="J12" s="13">
        <f t="shared" si="1"/>
        <v>50</v>
      </c>
      <c r="K12" s="18">
        <f t="shared" si="2"/>
        <v>80</v>
      </c>
      <c r="L12" s="18">
        <f t="shared" si="3"/>
        <v>90</v>
      </c>
      <c r="M12" s="18">
        <f t="shared" si="4"/>
        <v>670</v>
      </c>
      <c r="N12" s="23">
        <f t="shared" si="0"/>
        <v>0.1017463933181473</v>
      </c>
    </row>
    <row r="13" spans="1:14" ht="15" x14ac:dyDescent="0.2">
      <c r="A13" s="5" t="s">
        <v>40</v>
      </c>
      <c r="B13" s="5">
        <v>10</v>
      </c>
      <c r="C13" s="4">
        <v>42777</v>
      </c>
      <c r="D13" s="8" t="str">
        <f>VLOOKUP(C13,Saison!A$2:B$14,2)</f>
        <v>haute saison</v>
      </c>
      <c r="E13" s="9">
        <v>1</v>
      </c>
      <c r="F13" s="9" t="s">
        <v>55</v>
      </c>
      <c r="G13" s="9" t="s">
        <v>8</v>
      </c>
      <c r="H13" s="19">
        <v>700</v>
      </c>
      <c r="I13" s="5" t="s">
        <v>51</v>
      </c>
      <c r="J13" s="13">
        <f t="shared" si="1"/>
        <v>0</v>
      </c>
      <c r="K13" s="18">
        <f t="shared" si="2"/>
        <v>120</v>
      </c>
      <c r="L13" s="18">
        <f t="shared" si="3"/>
        <v>150</v>
      </c>
      <c r="M13" s="18">
        <f t="shared" si="4"/>
        <v>970</v>
      </c>
      <c r="N13" s="23">
        <f t="shared" si="0"/>
        <v>0.14730447987851178</v>
      </c>
    </row>
    <row r="14" spans="1:14" ht="15" x14ac:dyDescent="0.2">
      <c r="A14" s="5" t="s">
        <v>44</v>
      </c>
      <c r="B14" s="5">
        <v>8</v>
      </c>
      <c r="C14" s="4">
        <v>42777</v>
      </c>
      <c r="D14" s="8" t="str">
        <f>VLOOKUP(C14,Saison!A$2:B$14,2)</f>
        <v>haute saison</v>
      </c>
      <c r="E14" s="9">
        <v>1</v>
      </c>
      <c r="F14" s="9" t="s">
        <v>55</v>
      </c>
      <c r="G14" s="9" t="s">
        <v>8</v>
      </c>
      <c r="H14" s="19">
        <v>700</v>
      </c>
      <c r="I14" s="5" t="s">
        <v>50</v>
      </c>
      <c r="J14" s="13">
        <f t="shared" si="1"/>
        <v>50</v>
      </c>
      <c r="K14" s="18">
        <f t="shared" si="2"/>
        <v>120</v>
      </c>
      <c r="L14" s="18">
        <f t="shared" si="3"/>
        <v>120</v>
      </c>
      <c r="M14" s="18">
        <f t="shared" si="4"/>
        <v>990</v>
      </c>
      <c r="N14" s="23">
        <f t="shared" si="0"/>
        <v>0.15034168564920272</v>
      </c>
    </row>
    <row r="15" spans="1:14" ht="15" x14ac:dyDescent="0.2">
      <c r="A15" s="5" t="s">
        <v>16</v>
      </c>
      <c r="B15" s="5">
        <v>3</v>
      </c>
      <c r="C15" s="4">
        <v>42798</v>
      </c>
      <c r="D15" s="8" t="str">
        <f>VLOOKUP(C15,Saison!A$2:B$14,2)</f>
        <v>moyenne saison</v>
      </c>
      <c r="E15" s="9">
        <v>1</v>
      </c>
      <c r="F15" s="9" t="s">
        <v>54</v>
      </c>
      <c r="G15" s="9" t="s">
        <v>2</v>
      </c>
      <c r="H15" s="19">
        <v>320</v>
      </c>
      <c r="I15" s="5" t="s">
        <v>50</v>
      </c>
      <c r="J15" s="13">
        <f t="shared" si="1"/>
        <v>50</v>
      </c>
      <c r="K15" s="18">
        <f t="shared" si="2"/>
        <v>80</v>
      </c>
      <c r="L15" s="18">
        <f t="shared" si="3"/>
        <v>45</v>
      </c>
      <c r="M15" s="18">
        <f t="shared" si="4"/>
        <v>495</v>
      </c>
      <c r="N15" s="23">
        <f t="shared" si="0"/>
        <v>7.5170842824601361E-2</v>
      </c>
    </row>
    <row r="16" spans="1:14" ht="15" x14ac:dyDescent="0.2">
      <c r="A16" s="5" t="s">
        <v>15</v>
      </c>
      <c r="B16" s="5">
        <v>9</v>
      </c>
      <c r="C16" s="4">
        <v>42805</v>
      </c>
      <c r="D16" s="8" t="str">
        <f>VLOOKUP(C16,Saison!A$2:B$14,2)</f>
        <v>basse saison</v>
      </c>
      <c r="E16" s="9">
        <v>1</v>
      </c>
      <c r="F16" s="9" t="s">
        <v>54</v>
      </c>
      <c r="G16" s="9" t="s">
        <v>5</v>
      </c>
      <c r="H16" s="19">
        <v>450</v>
      </c>
      <c r="I16" s="5" t="s">
        <v>51</v>
      </c>
      <c r="J16" s="13">
        <f t="shared" si="1"/>
        <v>0</v>
      </c>
      <c r="K16" s="18">
        <f t="shared" si="2"/>
        <v>80</v>
      </c>
      <c r="L16" s="18">
        <f t="shared" si="3"/>
        <v>135</v>
      </c>
      <c r="M16" s="18">
        <f t="shared" si="4"/>
        <v>665</v>
      </c>
      <c r="N16" s="23">
        <f t="shared" si="0"/>
        <v>0.10098709187547457</v>
      </c>
    </row>
    <row r="17" spans="1:14" ht="15" x14ac:dyDescent="0.2">
      <c r="A17" s="5" t="s">
        <v>42</v>
      </c>
      <c r="B17" s="5">
        <v>2</v>
      </c>
      <c r="C17" s="4">
        <v>42805</v>
      </c>
      <c r="D17" s="8" t="str">
        <f>VLOOKUP(C17,Saison!A$2:B$14,2)</f>
        <v>basse saison</v>
      </c>
      <c r="E17" s="9">
        <v>3</v>
      </c>
      <c r="F17" s="9" t="s">
        <v>54</v>
      </c>
      <c r="G17" s="9" t="s">
        <v>1</v>
      </c>
      <c r="H17" s="19">
        <v>260</v>
      </c>
      <c r="I17" s="5" t="s">
        <v>50</v>
      </c>
      <c r="J17" s="13">
        <f t="shared" si="1"/>
        <v>150</v>
      </c>
      <c r="K17" s="18">
        <f t="shared" si="2"/>
        <v>240</v>
      </c>
      <c r="L17" s="18">
        <f t="shared" si="3"/>
        <v>90</v>
      </c>
      <c r="M17" s="18">
        <f t="shared" si="4"/>
        <v>740</v>
      </c>
      <c r="N17" s="23">
        <f t="shared" si="0"/>
        <v>0.11237661351556567</v>
      </c>
    </row>
    <row r="18" spans="1:14" ht="16.05" thickBot="1" x14ac:dyDescent="0.25">
      <c r="M18" s="20">
        <f>SUM(M8:M17)</f>
        <v>6585</v>
      </c>
      <c r="N18" s="21"/>
    </row>
    <row r="19" spans="1:14" ht="16.05" thickTop="1" x14ac:dyDescent="0.2"/>
    <row r="20" spans="1:14" ht="30" x14ac:dyDescent="0.2">
      <c r="A20" s="28" t="s">
        <v>9</v>
      </c>
      <c r="B20" s="30" t="s">
        <v>63</v>
      </c>
    </row>
    <row r="21" spans="1:14" ht="15" x14ac:dyDescent="0.2">
      <c r="A21" s="9" t="s">
        <v>1</v>
      </c>
      <c r="B21" s="29">
        <f>COUNTIF(G$8:G$17,A21)</f>
        <v>2</v>
      </c>
    </row>
    <row r="22" spans="1:14" x14ac:dyDescent="0.3">
      <c r="A22" s="9" t="s">
        <v>2</v>
      </c>
      <c r="B22" s="29">
        <f t="shared" ref="B22:B28" si="5">COUNTIF(G$8:G$17,A22)</f>
        <v>3</v>
      </c>
    </row>
    <row r="23" spans="1:14" x14ac:dyDescent="0.3">
      <c r="A23" s="9" t="s">
        <v>3</v>
      </c>
      <c r="B23" s="29">
        <f t="shared" si="5"/>
        <v>0</v>
      </c>
    </row>
    <row r="24" spans="1:14" x14ac:dyDescent="0.3">
      <c r="A24" s="9" t="s">
        <v>4</v>
      </c>
      <c r="B24" s="29">
        <f t="shared" si="5"/>
        <v>1</v>
      </c>
    </row>
    <row r="25" spans="1:14" x14ac:dyDescent="0.3">
      <c r="A25" s="9" t="s">
        <v>5</v>
      </c>
      <c r="B25" s="29">
        <f t="shared" si="5"/>
        <v>1</v>
      </c>
    </row>
    <row r="26" spans="1:14" x14ac:dyDescent="0.3">
      <c r="A26" s="9" t="s">
        <v>6</v>
      </c>
      <c r="B26" s="29">
        <f t="shared" si="5"/>
        <v>0</v>
      </c>
    </row>
    <row r="27" spans="1:14" x14ac:dyDescent="0.3">
      <c r="A27" s="9" t="s">
        <v>7</v>
      </c>
      <c r="B27" s="29">
        <f t="shared" si="5"/>
        <v>1</v>
      </c>
    </row>
    <row r="28" spans="1:14" x14ac:dyDescent="0.3">
      <c r="A28" s="9" t="s">
        <v>8</v>
      </c>
      <c r="B28" s="29">
        <f t="shared" si="5"/>
        <v>2</v>
      </c>
    </row>
  </sheetData>
  <sortState ref="A8:N17">
    <sortCondition ref="C8:C17"/>
    <sortCondition ref="A8:A1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C1"/>
    </sheetView>
  </sheetViews>
  <sheetFormatPr baseColWidth="10" defaultRowHeight="14.4" x14ac:dyDescent="0.3"/>
  <cols>
    <col min="2" max="2" width="14.33203125" bestFit="1" customWidth="1"/>
    <col min="5" max="5" width="16.44140625" bestFit="1" customWidth="1"/>
  </cols>
  <sheetData>
    <row r="1" spans="1:6" ht="15" x14ac:dyDescent="0.2">
      <c r="A1" s="31" t="s">
        <v>19</v>
      </c>
      <c r="B1" s="31"/>
      <c r="C1" s="31"/>
      <c r="E1" t="s">
        <v>34</v>
      </c>
      <c r="F1">
        <v>20</v>
      </c>
    </row>
    <row r="2" spans="1:6" ht="32.25" customHeight="1" x14ac:dyDescent="0.3">
      <c r="A2" s="24" t="s">
        <v>32</v>
      </c>
      <c r="B2" s="24" t="s">
        <v>33</v>
      </c>
      <c r="C2" s="24" t="s">
        <v>35</v>
      </c>
    </row>
    <row r="3" spans="1:6" ht="15" x14ac:dyDescent="0.2">
      <c r="A3" t="s">
        <v>20</v>
      </c>
      <c r="B3">
        <v>19</v>
      </c>
      <c r="C3" s="12">
        <v>0.95</v>
      </c>
    </row>
    <row r="4" spans="1:6" x14ac:dyDescent="0.3">
      <c r="A4" t="s">
        <v>21</v>
      </c>
      <c r="B4">
        <v>20</v>
      </c>
      <c r="C4" s="12">
        <v>1</v>
      </c>
    </row>
    <row r="5" spans="1:6" ht="15" x14ac:dyDescent="0.2">
      <c r="A5" t="s">
        <v>22</v>
      </c>
      <c r="B5">
        <v>18</v>
      </c>
      <c r="C5" s="12">
        <v>0.9</v>
      </c>
    </row>
    <row r="6" spans="1:6" ht="15" x14ac:dyDescent="0.2">
      <c r="A6" t="s">
        <v>23</v>
      </c>
      <c r="B6">
        <v>10</v>
      </c>
      <c r="C6" s="12">
        <v>0.5</v>
      </c>
    </row>
    <row r="7" spans="1:6" ht="15" x14ac:dyDescent="0.2">
      <c r="A7" t="s">
        <v>24</v>
      </c>
      <c r="B7">
        <v>10</v>
      </c>
      <c r="C7" s="12">
        <v>0.5</v>
      </c>
    </row>
    <row r="8" spans="1:6" ht="15" x14ac:dyDescent="0.2">
      <c r="A8" t="s">
        <v>25</v>
      </c>
      <c r="B8">
        <v>13</v>
      </c>
      <c r="C8" s="12">
        <v>0.65</v>
      </c>
    </row>
    <row r="9" spans="1:6" ht="15" x14ac:dyDescent="0.2">
      <c r="A9" t="s">
        <v>26</v>
      </c>
      <c r="B9">
        <v>17</v>
      </c>
      <c r="C9" s="12">
        <v>0.85</v>
      </c>
    </row>
    <row r="10" spans="1:6" x14ac:dyDescent="0.3">
      <c r="A10" t="s">
        <v>27</v>
      </c>
      <c r="B10">
        <v>19</v>
      </c>
      <c r="C10" s="12">
        <v>0.95</v>
      </c>
    </row>
    <row r="11" spans="1:6" ht="15" x14ac:dyDescent="0.2">
      <c r="A11" t="s">
        <v>28</v>
      </c>
      <c r="B11">
        <v>10</v>
      </c>
      <c r="C11" s="12">
        <v>0.5</v>
      </c>
    </row>
    <row r="12" spans="1:6" ht="15" x14ac:dyDescent="0.2">
      <c r="A12" t="s">
        <v>29</v>
      </c>
      <c r="B12">
        <v>14</v>
      </c>
      <c r="C12" s="12">
        <v>0.7</v>
      </c>
    </row>
    <row r="13" spans="1:6" ht="15" x14ac:dyDescent="0.2">
      <c r="A13" t="s">
        <v>30</v>
      </c>
      <c r="B13">
        <v>5</v>
      </c>
      <c r="C13" s="12">
        <v>0.25</v>
      </c>
    </row>
    <row r="14" spans="1:6" x14ac:dyDescent="0.3">
      <c r="A14" t="s">
        <v>31</v>
      </c>
      <c r="B14">
        <v>20</v>
      </c>
      <c r="C14" s="12">
        <v>1</v>
      </c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Saison</vt:lpstr>
      <vt:lpstr>Locations</vt:lpstr>
      <vt:lpstr>Graphique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Christian</cp:lastModifiedBy>
  <dcterms:created xsi:type="dcterms:W3CDTF">2016-09-19T19:15:06Z</dcterms:created>
  <dcterms:modified xsi:type="dcterms:W3CDTF">2017-01-16T11:14:42Z</dcterms:modified>
  <cp:category/>
</cp:coreProperties>
</file>