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hristian\Dropbox\CFC 2019\2018-12-21-test croisé\1B-Fred Nicolas\Serie 1B propositions de solutions\"/>
    </mc:Choice>
  </mc:AlternateContent>
  <bookViews>
    <workbookView xWindow="0" yWindow="456" windowWidth="24240" windowHeight="13644"/>
  </bookViews>
  <sheets>
    <sheet name="Dons" sheetId="1" r:id="rId1"/>
    <sheet name="Dons graphique" sheetId="7" r:id="rId2"/>
    <sheet name="Statistiques entrees" sheetId="2" r:id="rId3"/>
    <sheet name="Projections 2018" sheetId="4" r:id="rId4"/>
    <sheet name="Liste des films" sheetId="8" r:id="rId5"/>
  </sheets>
  <definedNames>
    <definedName name="_xlnm._FilterDatabase" localSheetId="0" hidden="1">Dons!$A$1:$D$14</definedName>
    <definedName name="_xlnm.Print_Titles" localSheetId="3">'Projections 2018'!$A:$B</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1" i="2" l="1"/>
  <c r="L3" i="4" l="1"/>
  <c r="H30" i="2"/>
  <c r="K4" i="2"/>
  <c r="K5" i="2"/>
  <c r="K6" i="2"/>
  <c r="K7" i="2"/>
  <c r="K8" i="2"/>
  <c r="K9" i="2"/>
  <c r="K10" i="2"/>
  <c r="K11" i="2"/>
  <c r="K12" i="2"/>
  <c r="K13" i="2"/>
  <c r="K14" i="2"/>
  <c r="K15" i="2"/>
  <c r="K16" i="2"/>
  <c r="K17" i="2"/>
  <c r="K18" i="2"/>
  <c r="K19" i="2"/>
  <c r="K20" i="2"/>
  <c r="K21" i="2"/>
  <c r="K22" i="2"/>
  <c r="K23" i="2"/>
  <c r="K24" i="2"/>
  <c r="K25" i="2"/>
  <c r="K26" i="2"/>
  <c r="K27" i="2"/>
  <c r="K28" i="2"/>
  <c r="K3" i="2"/>
  <c r="L12" i="4" l="1"/>
  <c r="H7" i="4" l="1"/>
  <c r="H8" i="4"/>
  <c r="H9" i="4"/>
  <c r="H10" i="4"/>
  <c r="H11" i="4"/>
  <c r="H12" i="4"/>
  <c r="H13" i="4"/>
  <c r="H14" i="4"/>
  <c r="H15" i="4"/>
  <c r="H16" i="4"/>
  <c r="H17" i="4"/>
  <c r="H18" i="4"/>
  <c r="H19" i="4"/>
  <c r="H20" i="4"/>
  <c r="H21" i="4"/>
  <c r="H22" i="4"/>
  <c r="H23" i="4"/>
  <c r="H24" i="4"/>
  <c r="H25" i="4"/>
  <c r="H26" i="4"/>
  <c r="H27" i="4"/>
  <c r="H28" i="4"/>
  <c r="H29" i="4"/>
  <c r="H6" i="4"/>
  <c r="E7" i="4" l="1"/>
  <c r="E8" i="4"/>
  <c r="E9" i="4"/>
  <c r="E10" i="4"/>
  <c r="E11" i="4"/>
  <c r="E12" i="4"/>
  <c r="E13" i="4"/>
  <c r="E14" i="4"/>
  <c r="E15" i="4"/>
  <c r="E16" i="4"/>
  <c r="E17" i="4"/>
  <c r="E18" i="4"/>
  <c r="E19" i="4"/>
  <c r="E20" i="4"/>
  <c r="E21" i="4"/>
  <c r="E22" i="4"/>
  <c r="E23" i="4"/>
  <c r="E24" i="4"/>
  <c r="E25" i="4"/>
  <c r="E26" i="4"/>
  <c r="E27" i="4"/>
  <c r="E28" i="4"/>
  <c r="E29" i="4"/>
  <c r="E6" i="4"/>
  <c r="L7" i="4"/>
  <c r="L8" i="4"/>
  <c r="L9" i="4"/>
  <c r="L10" i="4"/>
  <c r="L11" i="4"/>
  <c r="L13" i="4"/>
  <c r="L14" i="4"/>
  <c r="L15" i="4"/>
  <c r="L16" i="4"/>
  <c r="L17" i="4"/>
  <c r="L18" i="4"/>
  <c r="L19" i="4"/>
  <c r="L20" i="4"/>
  <c r="L21" i="4"/>
  <c r="L22" i="4"/>
  <c r="L23" i="4"/>
  <c r="L24" i="4"/>
  <c r="L25" i="4"/>
  <c r="L26" i="4"/>
  <c r="L27" i="4"/>
  <c r="L28" i="4"/>
  <c r="L29" i="4"/>
  <c r="L6" i="4"/>
  <c r="D7" i="4"/>
  <c r="D8" i="4"/>
  <c r="D9" i="4"/>
  <c r="D10" i="4"/>
  <c r="D11" i="4"/>
  <c r="D12" i="4"/>
  <c r="D13" i="4"/>
  <c r="D14" i="4"/>
  <c r="D15" i="4"/>
  <c r="D16" i="4"/>
  <c r="D17" i="4"/>
  <c r="D18" i="4"/>
  <c r="D19" i="4"/>
  <c r="D20" i="4"/>
  <c r="D21" i="4"/>
  <c r="D22" i="4"/>
  <c r="D23" i="4"/>
  <c r="D24" i="4"/>
  <c r="D25" i="4"/>
  <c r="D26" i="4"/>
  <c r="D27" i="4"/>
  <c r="D28" i="4"/>
  <c r="D29" i="4"/>
  <c r="D6" i="4"/>
  <c r="H32" i="2"/>
</calcChain>
</file>

<file path=xl/sharedStrings.xml><?xml version="1.0" encoding="utf-8"?>
<sst xmlns="http://schemas.openxmlformats.org/spreadsheetml/2006/main" count="250" uniqueCount="197">
  <si>
    <t>Communes</t>
  </si>
  <si>
    <t>Collonge-Bellerive</t>
  </si>
  <si>
    <t>Cologny</t>
  </si>
  <si>
    <t>Grand-Saconnex</t>
  </si>
  <si>
    <t>Meyrin</t>
  </si>
  <si>
    <t>Onex</t>
  </si>
  <si>
    <t>Troinex</t>
  </si>
  <si>
    <t>Vandoeuvres</t>
  </si>
  <si>
    <t>Ville de Genève</t>
  </si>
  <si>
    <t>Entrées</t>
  </si>
  <si>
    <t>La Loterie Romande</t>
  </si>
  <si>
    <t>SIG</t>
  </si>
  <si>
    <t>Le Courrier</t>
  </si>
  <si>
    <t>Raiffeisen</t>
  </si>
  <si>
    <t>Base-Court</t>
  </si>
  <si>
    <t>Dons 2018</t>
  </si>
  <si>
    <t>Dons 2017</t>
  </si>
  <si>
    <t>Type</t>
  </si>
  <si>
    <t>Commune</t>
  </si>
  <si>
    <t>Association</t>
  </si>
  <si>
    <t>Entreprise</t>
  </si>
  <si>
    <t>Nombre transats loués</t>
  </si>
  <si>
    <t>Date projection</t>
  </si>
  <si>
    <t>OUI</t>
  </si>
  <si>
    <t>Age légal</t>
  </si>
  <si>
    <t>120 BATTEMENTS PAR MINUTE</t>
  </si>
  <si>
    <t>Age recommandé</t>
  </si>
  <si>
    <t>16 ANS OU PRESQUE</t>
  </si>
  <si>
    <t>2 AUTOMNES 3 HIVERS</t>
  </si>
  <si>
    <t>20 ANS D'ECART</t>
  </si>
  <si>
    <t>22 JUMP STREET</t>
  </si>
  <si>
    <t>A L'ÉCOLE DES PHILOSOPHES</t>
  </si>
  <si>
    <t>A PERDRE LA RAISON</t>
  </si>
  <si>
    <t>ABRACADABRA</t>
  </si>
  <si>
    <t>ADIEU A L'AFRIQUE</t>
  </si>
  <si>
    <t>ADOPTE UN VEUF</t>
  </si>
  <si>
    <t>AIMER, BOIRE ET CHANTER</t>
  </si>
  <si>
    <t>BONHOMME</t>
  </si>
  <si>
    <t>BOUBOULE</t>
  </si>
  <si>
    <t>BUDAPEST</t>
  </si>
  <si>
    <t>CAHIER AFRICAIN</t>
  </si>
  <si>
    <t>CHACUN POUR TOUS</t>
  </si>
  <si>
    <t>CHAMPIONS</t>
  </si>
  <si>
    <t>CHATEAU EN ITALIE</t>
  </si>
  <si>
    <t>CHERCHEZ LA FEMME</t>
  </si>
  <si>
    <t>COMME UN AVION</t>
  </si>
  <si>
    <t>DEMAIN TOUT COMMENCE</t>
  </si>
  <si>
    <t>DERNIERE LECON</t>
  </si>
  <si>
    <t>DES MOUTONS ET DES HOMMES</t>
  </si>
  <si>
    <t>DEUX AMIS</t>
  </si>
  <si>
    <t>Moyenne des entrées par projection</t>
  </si>
  <si>
    <t xml:space="preserve">Nombre de projections annulées </t>
  </si>
  <si>
    <t>en 2014</t>
  </si>
  <si>
    <t xml:space="preserve">Total des entrées réalisées </t>
  </si>
  <si>
    <t>entre 2014 et 2018</t>
  </si>
  <si>
    <t>en 2017</t>
  </si>
  <si>
    <t>Titre du film</t>
  </si>
  <si>
    <t>Description</t>
  </si>
  <si>
    <t>12 JOURS</t>
  </si>
  <si>
    <t>Le film permet de voir à l'intérieur de l'institution comment les règles légales sont gérées. Les patients ne réalisent souvent pas leurs troubles qui rendent les audiences tendues. Beaucoup de questions se posent sur l'intégrité et la responsabilité de l'individu et ses droits dans un état de droit.</t>
  </si>
  <si>
    <t>12 YEARS A SLAVE</t>
  </si>
  <si>
    <t>13 HOURS - SECRET SOLDIERS OF BENGHAZI</t>
  </si>
  <si>
    <t>15:17 TO PARIS</t>
  </si>
  <si>
    <t>3 gamins californiens sont fascinés par les armes et sont également de bien piètres élèves. Adultes, 2 d'entre eux rejoignent l'armée et tous sont des citoyens sans histoire. Ils organisent un voyage en Europe à la découverte des sites de notre Continent et se retrouvent dans un train pour Paris. Les jeunes gens lambda se muent en héros en maitrisant, avec une chance inouïe, un terroriste.</t>
  </si>
  <si>
    <t>Beaucoup d'entraide entre les personnages, où l'inversion des rôles responsabilise les plus jeunes, les font grandir provoquant ainsi des échanges intergénérationnels, et créant une ouverture dans la communication afin que chacun y retrouve sa place.   Toutefois, le thème de l'adolescence est abordé avec tout son lot sur les diverses références sexuelles, et découvertes des interdits tels que les drogues dites douces et de l'alcool jusqu'à la perte de conscience. Le tout est agrémenté du langage des adolescents avec ses mots crus, ses expressions fleuries et son argot.     Seul le deuxième degré dénonce toutes ces prises de risques.</t>
  </si>
  <si>
    <t>1818 - DIE LIECHTENSTEIN SAGA</t>
  </si>
  <si>
    <t>2 DAYS IN NEW YORK</t>
  </si>
  <si>
    <t>2 FRANCOS 40 PESETAS</t>
  </si>
  <si>
    <t>2 GUNS</t>
  </si>
  <si>
    <t>21 NUITS AVEC PATTIE</t>
  </si>
  <si>
    <t>Le film, une comédie policière américaine inoffensive, est loin du monde de la jeunesse. Malgré les contre-indications  le film est assez traitable pour un enfant de 12 ans. Ceci grâce à sa superficialité constante et au manque d'options d'identification pour les enfants et les adolescents.</t>
  </si>
  <si>
    <t>25 KM/H</t>
  </si>
  <si>
    <t>3 DAYS TO KILL</t>
  </si>
  <si>
    <t xml:space="preserve">Ce thriller comporte de nombreuses scènes de violence au cours desquelles il faut noter une banalisation de l'usage des armes à feu des explosifs, de la torture et une conduite irresponsable de véhicules lors d'une course poursuite. Tout cela correspond à un genre cinématographique qui fait fi de toute vraisemblance en caricaturant les services secrets et ses relations avec le monde réel. Ainsi la vie de famille et les rapports père-fille nous apparaissent plus qu'improbables. A noter également un usage abondant d'alcool et de médicaments clandestins.  Bemerkung zur Empfehlung:  Une comédie d'action aux accents parfois racoleurs mais menée à un rythme soutenu qui plaira aux actuels amateurs de Luc Besson.  </t>
  </si>
  <si>
    <t>8 SANIYE</t>
  </si>
  <si>
    <t>9 MOIS FERME</t>
  </si>
  <si>
    <t>Plusieurs scènes relèvent de l'humour noir, dont une autopsie brutale et sanglante et la reconstitution d'un meurtre avec mutilations. Même si le registre de la comédie empêche de prendre cela au tragique, certaines images pourraient choquer les personnes sensibles. A noter également plusieurs tentatives de la mère de mettre fin à sa grossesse. Sur le plan de la sexualité, une scène, filmée de loin par une caméra de surveillance, montre des ébats nocturnes plutôt intenses sous l'emprise de l'alcool et avec une très nette perte du contrôle de soi. Enfin, le vol et les cambriolages sont ici dépeints de manière peut-être un peu trop 'sympathique'.</t>
  </si>
  <si>
    <t>A FOND</t>
  </si>
  <si>
    <t xml:space="preserve">Signalons d'abord quelques scènes violentes : accidents moto et voiture, coups dans la figure, harpon tiré dans une cuisse.  Notons aussi plusieurs exemples négatifs : mensonges, mises en danger de la vie d'autrui, conduite dangereuse, chantage. Relevons enfin des relations psychologiques difficiles et une grande tension que l'humour atténue, et un langage et des attitudes parfois très vulgaires. </t>
  </si>
  <si>
    <t>A LA VIE</t>
  </si>
  <si>
    <t xml:space="preserve">En raison des très dures séquences d'ouverture du film (corps amaigris, exécutions sommaires, marche forcée...) ainsi que des problématiques très adultes posées ensuite par le scénario (impuissance masculine, infidélité, culpabilité...) il ne nous a pas été possible d'accéder à la demande du distributeur (10 ans) et nous avons fixé un âge légal minimum de 12 ans.    Bemerkung zur Empfehlung:  Pour pleinement apprécier la subtilité du scénario et la complexité des sentiments et émotions mis en scène, un âge minimum de 14 ans nous semble requis.  </t>
  </si>
  <si>
    <t>A TROIS ON Y VA</t>
  </si>
  <si>
    <t>ABBIAMO FATTA GROSSA</t>
  </si>
  <si>
    <t>ABCS OF DEATH</t>
  </si>
  <si>
    <t>ABHANDENE WELT</t>
  </si>
  <si>
    <t>ABLUKA - FRENZY</t>
  </si>
  <si>
    <t>ABOUT TIME</t>
  </si>
  <si>
    <t>Les problèmes logiques et les signaux ambigus pourraient être difficiles à classer et causer une certaine confusion</t>
  </si>
  <si>
    <t>ABOVE AND BELOW</t>
  </si>
  <si>
    <t>Sur fond d'adultère et de misogynie, il y a de la violence et une certaine angoisse dans les scènes d'hypnose et de schizophrénie, avec des hallucinations de meurtres à l'arme blanche. Au vu de la complexité du scénario, la limite entre film « gore » et « comédie noire » est parfois difficile à faire. Ce film à l'humour grinçant ne s'adresse pas aux plus jeunes mais plaira aux amateurs d'humour noir.</t>
  </si>
  <si>
    <t>ABRAZO DE LA SERPIENTE - EMBRACE OF THE SERPENT</t>
  </si>
  <si>
    <t>ABRI</t>
  </si>
  <si>
    <t xml:space="preserve">Enormément de tension, scènes dramatiques de bousculades parfois violentes à l'entrée du centre d'hébergement, enfants pris dans la tourmente.  Pas d'avenir pour ces personnes  Bemerkung zur Empfehlung:  Réflexions sur le respect de la dignité humaine, l'application des lois face à des gens sans ressources  </t>
  </si>
  <si>
    <t>ACORDA BRASIL - THE VIOLIN TEACHER</t>
  </si>
  <si>
    <t xml:space="preserve">Ce film prouve que les pires situations peuvent être améliorées par le travail et la musique  Laërte est un enseignant exigeant et courageux qui donne un signal positif dans ce monde difficile. Nombreuses scènes de violences, trafic de drogue, menace avec des armes sont le lot de ces jeunes des favelas. Et c'est la loi du plus fort qui gagne.  </t>
  </si>
  <si>
    <t>ACT OF KILLING</t>
  </si>
  <si>
    <t>ADDICTED TO LIFE</t>
  </si>
  <si>
    <t>Un autoportrait intime de Pierre Alain Meier et épilogue de ses relations amoureuses, professionnelles et familiales avec l'Afrique. Sous forme d'un puzzle les réflexions vont de la migration à la vie à la mort, à l'adoption, au détachement et à la séparation. Sur des belles images de Sénégal comme fond les morceaux se posent comme ils apparaissent. Un montage qui reste compliqué. Les cadavres sur la plage et la mort souvent évoquée peuvent heurter. Film très bavard.</t>
  </si>
  <si>
    <t>ADIEU AU LANGAGE</t>
  </si>
  <si>
    <t>ADIEU BERTHE</t>
  </si>
  <si>
    <t>La conduite de scooter en état d'ivresse et la surconsommation un soir sont les seules contre-indications. Ce film plein d'humour et chaleur humain incite à la réflexion sur la solitude, la solidarité et l'amitié, sur la vie, la mort et la maladie. Un humour sans vulgarité plein de joie qui fait rire.</t>
  </si>
  <si>
    <t>AILES ET DES OMBRES</t>
  </si>
  <si>
    <t>De très nombreux dialogues, lieux et intervenants rendent ce film difficile d'accès pour les enfants. De plus, certains sujets traités ne leur sont pas destinés.    Le travail de création en couple ainsi que les interactions de la peinture avec la musique, l'opéra, la littérature sont captivants. On apprend beaucoup de choses sur les différentes techniques utilisées. La simplicité et la modestie des intervenants suscitent l'admiration. Tant l'âge des protagonistes que leurs préoccupations ne sont pas adaptés à un très jeune public.</t>
  </si>
  <si>
    <t xml:space="preserve">Commentaire sur les contre-indications: Ce chassé-croisé amoureux entre adultes échappera au très jeune public en raison de sa complexité. A noter également une fréquente consommation d'alcool.  Bemerkung zur Empfehlung:  Un hommage au théâtre et à ses faux-semblants. Le dernier film d'un très grand cinéaste français.  Remarque sur l'âge suggéré:Ni la longueur, ni la thématique, ni enfin la construction de ce film ne sont adaptés aux enfants.  </t>
  </si>
  <si>
    <t>BONHEUR DES OGRES</t>
  </si>
  <si>
    <t xml:space="preserve">A noter : l'histoire évoque, dans les dialogues surtout, des événements anciens de pédophilie. Le scénario contient quelques images d'explosions et d'interventions policières musclées. </t>
  </si>
  <si>
    <t>BONNE POMME</t>
  </si>
  <si>
    <t xml:space="preserve">L'un des protagonistes présente une addiction à l'alcool menant à divers accidents avec mise en danger de la vie. La transgression des normes conventionnelles est banalisée (corruption, fuite des responsabilités face aux autres et à la loi, trahison dans les relations de couple et dans le mariage,...).  L'univers du film crée des situations cocasses autour de personnages farfelus liés entre eux par un esprit de bienveillance et solidarité. L'intrigue suit les codes légers de la comédie.   </t>
  </si>
  <si>
    <t xml:space="preserve">Dans un contexte social difficile, la violence n'est pas extrême, mais omniprésente, sourde et prend des formes diverses: racisme, activités paramilitaires, dressage de chiens de combat. Pour les faibles ou les opprimés, la tentation est grande de se laisser influencer, fasciner, entraîner dans certaines dérives telles que l'alcool, la fumée, la pornographie ou l'autodéfense armée.    Bemerkung zur Empfehlung:  Un regard sensible et pertinent sur l'obésité enfantine, la différence et la marginalité. L'émotion est au rendez-vous.12 ans semble indiqué car c'est l'age du principal protagoniste.  </t>
  </si>
  <si>
    <t>BOUGE!</t>
  </si>
  <si>
    <t>BOULE &amp; BILL 2</t>
  </si>
  <si>
    <t>Le film ne présente aucune contre-indication susceptible d'être cochée et constitue un spectacle familial. Il ne peut toutefois être autorisé aux moins de 6 ans en raison de sa longueur et de sa bande-son assez soutenue. Quelques éléments susceptibles de heurter le public sont de plus à relever : emploi de quelques gros mots, maltraitance animale (tortue attachée à une voiture télécommandée), exemplarité négative (sidecar piloté par un enfant, vol d'une grenade explosive, tricheries scolaires)</t>
  </si>
  <si>
    <t>BOULE ET BILL</t>
  </si>
  <si>
    <t>BRIDGET JONES'S BABY</t>
  </si>
  <si>
    <t xml:space="preserve">Comédie proposant un moment de délassement et divertissement avec un final pour Bridget!  Même si le côté 'comédie' du film désamorce bien des séquences, il n'en reste pas moins qu'il présente plusieurs scènes montrant des comportements ambigus et un langage un peu vulgaire. L'humour est parfois 'lourd', au-dessous de la ceinture.  </t>
  </si>
  <si>
    <t>BRILLANTISSIME</t>
  </si>
  <si>
    <t>Les relations conjugales et intra générationnelles sont tendues. Le comportement reste par moment vulgaire dans une ambiance influencée par des médicaments, d'alcool et tentative de suicide par médicaments. L'histoire s'adresse exclusivement à un public adulte. Quelques images qui peuvent déranger sont très passagères; achat de sex-toys dans un sex-shop, suicide, tentative, aux médicaments. Humour pour amateurs du genre.</t>
  </si>
  <si>
    <t>BRIO</t>
  </si>
  <si>
    <t>Film qui repose essentiellement sur les mots, le langage et le verbe. L'attitude du professeur peut sembler malveillante mais elle peut également avoir un effet stimulant. La confrontation et la provocation liées aux classes sociales et à la différence entre le monde citadin et celui des banlieues sont au centre du récit.</t>
  </si>
  <si>
    <t xml:space="preserve">Comment faire une foire d'enfer avant un mariage? En réservant un EVG (enterrement de vie de garçon) à Budapest organisé par 2 compères un peu branquignoles. On fume, on boit, on tire avec des engins de guerre, on va dans des boîtes de nuit regorgeant de femmes légères. </t>
  </si>
  <si>
    <t>BUDDY</t>
  </si>
  <si>
    <t>BUTLER</t>
  </si>
  <si>
    <t>BUTTERFLY ROOM</t>
  </si>
  <si>
    <t>BY THE SEA</t>
  </si>
  <si>
    <t xml:space="preserve">Quelques scènes osées, mais sans arrière-pensées.  Bemerkung zur Empfehlung:  Tonalité mélancolique due aux relations difficiles et problématiques entre les principaux protagonistes. L?état psychologique de ces derniers peut même être dérangeant par moment. (Alcool, tabagie, médicaments).  </t>
  </si>
  <si>
    <t>CAFE SOCIETY</t>
  </si>
  <si>
    <t>CAMPING 3</t>
  </si>
  <si>
    <t>CEZANNE ET MOI</t>
  </si>
  <si>
    <t>La chronologie particulière du montage demandera un minimum de maturité pour que le spectateur puisse apprécier ce film. Histoire où les tensions psychologiques se situent principalement dans l'égo des artistes. A noter quelques dialogues phallocratiques crus, qui s'inscrivent dans l'époque (fin du 18ème siècle) où le rôle de la femme n'a pas encore une place prépondérante.</t>
  </si>
  <si>
    <t>CH'TITE FAMILLE</t>
  </si>
  <si>
    <t xml:space="preserve">Le film présente quelques scènes violentes peu importantes :  un personnage renversé par une voiture, une bagarre entre frères. Signalons aussi quelques exemples négatifs : alcool, mensonges et des comportements exagérés et caricaturaux de comédie. Le langage 'Ch'ti' peut poser des problèmes de compréhension.  </t>
  </si>
  <si>
    <t>CHAISES MUSICALES</t>
  </si>
  <si>
    <t xml:space="preserve">Le film ne présente pas de contre-indication importante. Il faut relever cependant des relations psychologiques marquées par l'imposture et la dissimulation, des exemples négatifs (abus d'alcool, mensonge) et un rythme très lent.  Bemerkung zur Empfehlung:  La thématique et le sujet du film s'adressent avant tout à des adultes ou à de grands adolescents bien informés.    </t>
  </si>
  <si>
    <t>CHALLAT DE TUNIS</t>
  </si>
  <si>
    <t>CHAMBRE BLEUE</t>
  </si>
  <si>
    <t>Très peu de contre indications: des altercations et empoignades, quelques réparties un peu crues et des difficultés conjugales. A cause de sa durée et du contexte du handicap qui nécessite un minimum de compréhension, ce film ne s'adresse pas aux plus jeunes. Il met en scène avec sensibilité et de manière crédible des personnes touchées par un handicap mental. Leurs comportements lors des entraînements et des matches sont une leçon d'humanité faite de solidarité, d'amitié et de tolérance.</t>
  </si>
  <si>
    <t>CHAPPIE</t>
  </si>
  <si>
    <t>CHASING MAVERICKS</t>
  </si>
  <si>
    <t>Toutes les relations sont colorées du fin de règne de cette famille de la bourgeoisie industrielle italienne. Le château, image d'un passé riche et révolu n'est plus refuge, il est plutôt exigences financières et d'entretien. La famille qui souffre de la maladie d'un des siens éprouve ses liens, se bat pour durer et brade ce patrimoine qui n'est plus en phase avec les modes de vie de ses membres. Elle peine à accueillir d'autres visions.  L'histoire se déroule dans une ambiance particulière,elle parle de difficultés relationnelles entre adultes dans un contexte socio-économique qui est en évolution.</t>
  </si>
  <si>
    <t>CHATOUILLES</t>
  </si>
  <si>
    <t>CHEF</t>
  </si>
  <si>
    <t xml:space="preserve">Bien qu'il n'y ait pas de contre-indication dans cette comédie, il faut signaler quelques propos injurieux dans les moments d'emportement.     Bemerkung zur Empfehlung:  A cause de sa durée et de sa thématique, le film risque de ne pas intéresser les plus jeunes. Malgré quelques invraisemblances, cette comédie sympathique dégage chaleur, bonne humeur et sentiments positifs. Avec des scènes attrayantes pour les amateurs de cuisine, ce divertissement amène aussi quelques réflexions sur les relations d'un père divorcé avec son fils de 10 ans, sur l'importance de soigner ce lien et de partager une activité.   </t>
  </si>
  <si>
    <t>CHEKKA CHIVANTHA VAANAM</t>
  </si>
  <si>
    <t xml:space="preserve">Cette comédie traite d'un sujet actuel et sensible abordé par l'angle de l'humour ce qui peut heurter certaines sensibilités.  La question du mariage décidé par les parents est abordée.  Pression psychologique exercée par le frère sur son entourage.  La compréhension du film peut être difficile pour les jeunes spectateurs en raison du nombre important de faits historiques et religieux évoqués.  </t>
  </si>
  <si>
    <t>CHERRY PIE</t>
  </si>
  <si>
    <t>CHEZ NOUS</t>
  </si>
  <si>
    <t>Ambiance pesante et violence à plusieurs niveaux: contexte socio-économique difficile, discours et affrontements politiques musclés et extrémistes, sur un ring de boxe, dans les actions menées dans l'ombre par des groupes para-militaires. Avec cynisme, les responsables politiques utilisent chantage, manipulation, mensonges. Ce film est long, complexe, avec de nombreux échanges verbaux. Il témoigne d'une société en état de déliquescence. Il dresse le portrait d'une femme courageuse et intègre.</t>
  </si>
  <si>
    <t>CHEZ SIMONE ET PATRICIA, TISSER DES LIENS</t>
  </si>
  <si>
    <t>Ces portraits de différents natifs du Locle, petite ville à l'écart des tumultes des grandes agglomérations pourraient susciter réflexion. Pas de réelle contre-indication, si ce n'est la longueur du film, qui risquerait de lasser un tout petit.</t>
  </si>
  <si>
    <t>COMME DES GARCONS</t>
  </si>
  <si>
    <t xml:space="preserve">Le film reconstitue l'époque de mai'68 (habits, décors): la présence de cigarettes, alcool (furtivement 1 joint), s'inscrit dans le contexte de ces années.  Le thème de l'accès des femmes au football, et de leur place dans la société, renseigne sur les batailles menées pour changer les mentalités.   Le film part du ton et rythme de la comédie familiale, d'un jeu d'acteurs caricatural pouvant divertir aussi les enfants, jusqu'à susciter la discussion d'une façon très légère, accessible à tous.  </t>
  </si>
  <si>
    <t>COMME DES LIONS DE PIERRE A L'ENTREE DE LA NUIT</t>
  </si>
  <si>
    <t xml:space="preserve">Dans une ambiance certes bucolique, l'alcool coule souvent à flots et certaines scènes de nudité ou de sexe, plutôt tendres et sympathiques, sont à signaler.    Bemerkung zur Empfehlung:  Filmée dans des décors charmants au fil de l'eau, cette réalisation d'un rêve d'adulte amène une bouffée de poésie et de fraîcheur dans la vie quotidienne et se place dans la tradition un peu nostalgique du cinéma français des guinguettes au bord de la Seine ou de la Marne. Cette forme de narration poétique ainsi que l'âge des protagonistes ne sont pas adaptés à un jeune public.  </t>
  </si>
  <si>
    <t>DEMAIN ET TOUS LES AUTRES JOURS</t>
  </si>
  <si>
    <t xml:space="preserve">La relation entre Mathilde 9 ans et sa maman souffrant de troubles psychiques est complexe et pesante. On observe une inversion des rôles, la petite fille accompagnée par sa chouette qui parle, symbole de la raison, doit faire preuve de grande maturité et soutient sa maman dans son quotidien.  La maladie de la maman est dévastatrice et met en danger physiquement et psychologiquement l'enfant.   Le senario laisse une grande place à la poésie et l'interprétation.  </t>
  </si>
  <si>
    <t>DEMAIN GENÈVE</t>
  </si>
  <si>
    <t>Documentaire apolitique militant sur la transition écologique et sociale inspiré de la vision résolument positive du film Demain, ce film en adapte la trame narrative pour le bassin genevois. Aucune scène susceptible de heurter les enfants. La durée, les propos d'experts, les commentaires ne sont pas adaptés pour que la présentation des 26 initiatives retenues (en agriculture, énergie, recyclage, finance, habitat coopératif, gouvernance et éducation) soient accessibles aux plus jeunes.</t>
  </si>
  <si>
    <t>Ce divertissement familial propose de réfléchir à l'amour d'un père pour un enfant et démontre que les sentiments sont plus forts que toute autre filiation. Il aborde le sujet de l'éducation et des difficultés qu'un parent doit affronter tout au long d'une existence pour guider son enfant. Les thèmes telles que l'abandon, le mensonge, l'irresponsabilité des adultes sont au c?ur de ce récit. Même si le ton se veut léger, il demeure que l'attitude des adultes est irréfléchie et hors de la réalité.</t>
  </si>
  <si>
    <t>DEMANTELEMENT</t>
  </si>
  <si>
    <t xml:space="preserve"> Le film ne présente pas de contre-indication importante. Il faut cependant relever les relations psychologiques entre les personnages (père - filles / père - ancienne femme / père - ami) souvent tendues et le plan physiologique, rythme et durée du film.    Bemerkung zur Empfehlung:  Le film présente un intérêt thématique évident : histoire d'une fin de carrière et d'un sacrifice, solitude d'un homme, caractère inexorable du destin, tradition et transmission. Notons aussi les qualités de la photographie et la solide interprétation des acteurs. Mais il ne s'adresse pas à des enfants.  </t>
  </si>
  <si>
    <t>DEMI-SOEUR</t>
  </si>
  <si>
    <t>DERNIER COUP DE MARTEAU</t>
  </si>
  <si>
    <t xml:space="preserve">Suite à la maladie de sa mère Victor, adolescent, se résout à découvrir le monde de son père. Le geste n'est pas simple car il est rejeté par celui-ci.  On suit la révolte silencieuse de Victor    Bemerkung zur Empfehlung:  Rencontre de deux mondes, celui de Victor pauvre mais aimé par une mère malade , et celui du père chef d'orchestre célèbre mais seul.  Le père lui fait découvrir le monde de la musique.   En même temps Victor ressent une attirance pour sa voisine Luna.  </t>
  </si>
  <si>
    <t xml:space="preserve">Le film ne présente pas de contre-indication essentielle. Il faut noter cependant des relations psychologiques tendues au sein de la famille, une manière trompeuse d'obtenir des médicaments et un rythme très lent.    Bemerkung zur Empfehlung:  Le sujet et la thématique (euthanasie) et la manière dont ils sont traités s'adressent à des adultes.   </t>
  </si>
  <si>
    <t>DERNIERES NOUVELLES DU COSMOS</t>
  </si>
  <si>
    <t>DESSINE-MOI UNE RIVÈRE</t>
  </si>
  <si>
    <t xml:space="preserve">Approche de la sexualité: il y a une scène de masturbation, bien que rien ne soit représenté explicitement.   Durant tout le film il y a un jeu avec les interdits qui alourdit le climat: un protagoniste a un rendez-vous avec deux prostituées, en même temps qu'on le sait sortir avec une toute jeune lycéenne; enfin, on le voit vaguement s'essayer à une approche homosexuelle; il y a aussi une séquence de baisers sous le regard du troisième protagoniste, en position d'exclu et de voyeur, avec transmission d'un certain inconfort chez le spectateur. Et dans une église, la proposition indécente d'un rapport sexuel est faite sous le regard dérangé de gens qui prient.    Exemplarité négative: il y a présence d'excès d'alcool, toutefois, cela est montré comme cause de vomissements d'une part, et de sanctions dans le cadre de la prison où séjourne la protagoniste de l'autre.  Relations psychologiques pesantes: dès le départ, la protagoniste est emmenée de force dans une relation aux deux hommes qu'elle ne souhaite pas. Elle est d'abord brusquée physiquement et tirée hors d'un train pour l'obliger à rester (ce qui déclenche une crise de hurlements en public car le fait de manquer le train qui l'emmenait de retour en prison, engendrerait de graves sanctions); puis elle est obligée par un chantage affectif d'un des protagonistes, vulnérable émotionnellement, qui menace de se suicider.  Du fait de son statut de détenue en sortie irrégulière, l'on pressent la venue de la police et les potentielles sanctions judiciaires tout au long du périple.  Un substrat de secrets, mensonges et manipulations crée une atmosphère générale lourde. L'amitié entre les deux hommes est affectée par une fluctuation de rapports de force.  Violence: il est montré une tentative de suicide par entaille d'un poignet avec giclement de sang.    Bemerkung zur Empfehlung:  Le film suscite réflexion autour de la réalité de la détention en semi-liberté (avec ses contraintes vitales de ponctualité et rigueur et les sanctions qui peuvent s'ensuivre). Ainsi qu'autour des thèmes de la solitude, du suicide, l'amitié, la loyauté, l'amour.  </t>
  </si>
  <si>
    <t>DEUX JOURS AVEC MON PERE</t>
  </si>
  <si>
    <t xml:space="preserve">Le film ne présente pas de contre-indication importante. Il faut noter toutefois les relations psychologiques souvent tendues entre les deux protagonistes principaux (père et fils)  et quelques scènes où le père s'évade dans l'imaginaire, qui peuvent être difficiles à comprendre pour un très jeune public.    Bemerkung zur Empfehlung:  Le film qui met en évidence les relations très difficiles entre un père malade et son fils s'adresse avant tout à des spectateurs adultes ou à de grands adolescents.  </t>
  </si>
  <si>
    <t>DEUX JOURS, UNE NUIT</t>
  </si>
  <si>
    <t xml:space="preserve">Les contre-indications légales sont essentiellement liées à l'exemplarité négative (prise de médicaments sans ordonnance médicale, tentative de suicide) et à des relations psychologiques tendues entre l'héroïne et son entourage. Une scène de bagarre entre un fils et son père est par ailleurs la seule scène violente du film mais elle est très courte.    Bemerkung zur Empfehlung:  Les thèmes abordés (dépression, solitude, chômage, solidarité) intéresseront les adolescents mais la forme austère du film rebutera les moins de 14 ans.  </t>
  </si>
  <si>
    <t>DEUXIÈME ÉTOILE</t>
  </si>
  <si>
    <t>Cette comédie qui se termine par un happy end contient de l'humour et est pleine de bons sentiments. Elle suscite la réflexion sur le racisme, les préjugés, les relations familiales, la rivalité et la compétition. Comme contre-indications, on note un langage parfois vulgaire ainsi que des passages grossiers ou sexistes même si ce n'est pas la teneur générale du film. Les membres de la famille sont souvent en train de se chamailler mais toutefois leurs relations sont remplies d?amour.</t>
  </si>
  <si>
    <t>CA location transats</t>
  </si>
  <si>
    <t>Nombre enfants</t>
  </si>
  <si>
    <t>Nombre adultes</t>
  </si>
  <si>
    <t>Projection</t>
  </si>
  <si>
    <t>VIP</t>
  </si>
  <si>
    <t>Type de soirée</t>
  </si>
  <si>
    <t>Pluie abondante</t>
  </si>
  <si>
    <t>Vent violent</t>
  </si>
  <si>
    <t>Vent</t>
  </si>
  <si>
    <t>Pluie</t>
  </si>
  <si>
    <t>Annulée</t>
  </si>
  <si>
    <t>Tarif normal</t>
  </si>
  <si>
    <t>CinéTransat - Projections 2018</t>
  </si>
  <si>
    <t>Nom du film</t>
  </si>
  <si>
    <t>Nombre d'entrées 2018</t>
  </si>
  <si>
    <t>Numéro film</t>
  </si>
  <si>
    <t>Evolution en % entre 2017 et 2018</t>
  </si>
  <si>
    <t>Nombre adultes en  soirée VIP</t>
  </si>
  <si>
    <t>La violence est liée au contexte de la maladie, les souffrances endurées, l'angoisse, l'agonie, la mort inéluctable et la brutalité des manifestations d'Acte-Up. Scènes de sexe explicites. Film long avec de nombreux discours et des scènes éprouvantes qui pourraient choquer. Ce film, qui s'adresse aux adultes et adolescents avertis, est une reconstitution et un témoignage sur le début des années 90, les ravages du sida et le combat contre la résistance des milieux politiques et pharmaceutiques</t>
  </si>
  <si>
    <t>Ce documentaire suscite réflexion et discussion notamment sur la différence, l'acceptation de la différence et l?enseignement spécialisé. Durant toute une année scolaire, on y suit l?évolution des enfants, des parents ainsi que d'une stagiaire qui débute dans le métier. Le parti pris du réalisateur (immersion, absence de commentaires et de mise en perspective) risque de dérouter les plus jeunes. D'où un âge suggéré de 14 ans.</t>
  </si>
  <si>
    <t xml:space="preserve">Le film du réalisateur suisse Nicola Steiner nous entraîne dans un voyage en dessus et en dessous de la terre, à la rencontre d'hommes et de femmes qui vivent en marge de la société. Malgré le mode de vie peu commun de ces personnes (elles vivent dans le désert de l'Utah, dans un bunker abandonné dans le no man's land de Californie ou dans les canaux de dérivation des eaux de crue de Las Vegas), les images présentées ne sont jamais menaçantes. Pleines de poésie et de délicatesse, elles montrent comment ces êtres humains assument leur vie, sans jugements ni commentaires. Nous ne voyons donc aucun danger ni aucune exemplarité négative dans ce film et l?autorisons dès 12 ans.    Bemerkung zur Empfehlung:  La façon qu'ont ces artistes de la vie d'assumer leur existence cachée, à l'écart du monde, fait réfléchir. Il se manifeste toutefois un certain comportement de manque car toutes les personnes fument sans cesse et il y a une scène où l'on voit un couple consommer du crack. C?est pourquoi nous recommandons le film dès l'âge de 14 ans.  </t>
  </si>
  <si>
    <t xml:space="preserve">Pas de contre-indication à relever. Aucune image n'est susceptible de choquer des enfants. Toutefois, pour un trop jeune public, le côté répétitif de certaines séquences risque de les ennuyer.    Bemerkung zur Empfehlung:  Des Alpes franco-suisses à la Polynésie française, le film propose de nombreux sports extrêmes sur l'eau, sur la neige et dans les airs, filmés dans des décors magnifiques. Les « acteurs » sont des spécialistes du sport qu'ils pratiquent et sont conscients des risques pris pour repousser toujours plus les limites. Un film destiné aux inconditionnels des sports extrêmes.  </t>
  </si>
  <si>
    <t>Sur un ton léger et avec humour, le film évoque les années 30, de Hollywood à New York, et le rêve américain : être reconnu, être riche, côtoyer le beau monde et trouver le grand amour. Plusieurs assassinats de sang-froid et éliminations des corps peuvent heurter des personnes sensibles, mais l'humour allège ces actes. Les relations sont compliquées par les mensonges et les adultères. Le film contient de très nombreux dialogues.</t>
  </si>
  <si>
    <t>C'est le troisième volet de la série Camping qui, malgré certains acteurs manquants, est la digne suite des deux premiers. L'humour est souvent cliché et vulgaire. Les handicapés les noirs, les homosexuels et les femme pourraient ne pas apprécier l'amusement, certes léger, qui est fait d'eux. La consommation d'alcool et de drogues sont en vedette.  Humour souvent cliché et vulgaire.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</si>
</sst>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CHF]\ * #,##0.00_ ;_ [$CHF]\ * \-#,##0.00_ ;_ [$CHF]\ * &quot;-&quot;??_ ;_ @_ "/>
    <numFmt numFmtId="165" formatCode="0.0%"/>
  </numFmts>
  <fonts count="8" x14ac:knownFonts="1">
    <font>
      <sz val="11"/>
      <color theme="1"/>
      <name val="Calibri"/>
      <family val="2"/>
      <scheme val="minor"/>
    </font>
    <font>
      <b/>
      <sz val="13"/>
      <color theme="0"/>
      <name val="Calibri"/>
      <family val="2"/>
      <scheme val="minor"/>
    </font>
    <font>
      <b/>
      <sz val="11"/>
      <color theme="0"/>
      <name val="Calibri"/>
      <family val="2"/>
      <scheme val="minor"/>
    </font>
    <font>
      <b/>
      <sz val="11"/>
      <color theme="1"/>
      <name val="Calibri"/>
      <family val="2"/>
      <scheme val="minor"/>
    </font>
    <font>
      <b/>
      <sz val="20"/>
      <color theme="0"/>
      <name val="Calibri"/>
      <family val="2"/>
      <scheme val="minor"/>
    </font>
    <font>
      <sz val="11"/>
      <color theme="0"/>
      <name val="Calibri"/>
      <family val="2"/>
      <scheme val="minor"/>
    </font>
    <font>
      <sz val="11"/>
      <color theme="1"/>
      <name val="Calibri"/>
      <family val="2"/>
      <scheme val="minor"/>
    </font>
    <font>
      <b/>
      <sz val="12"/>
      <color theme="0"/>
      <name val="Calibri"/>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8" tint="0.59999389629810485"/>
        <bgColor indexed="64"/>
      </patternFill>
    </fill>
    <fill>
      <patternFill patternType="solid">
        <fgColor theme="4" tint="0.39997558519241921"/>
        <bgColor indexed="65"/>
      </patternFill>
    </fill>
    <fill>
      <patternFill patternType="solid">
        <fgColor theme="3"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5" fillId="4" borderId="0" applyNumberFormat="0" applyBorder="0" applyAlignment="0" applyProtection="0"/>
    <xf numFmtId="9" fontId="6" fillId="0" borderId="0" applyFont="0" applyFill="0" applyBorder="0" applyAlignment="0" applyProtection="0"/>
  </cellStyleXfs>
  <cellXfs count="41">
    <xf numFmtId="0" fontId="0" fillId="0" borderId="0" xfId="0"/>
    <xf numFmtId="0" fontId="0" fillId="0" borderId="0" xfId="0" applyFont="1" applyAlignment="1">
      <alignment vertical="center"/>
    </xf>
    <xf numFmtId="0" fontId="0" fillId="0" borderId="0" xfId="0" applyFont="1" applyAlignment="1">
      <alignment horizontal="right" vertical="center"/>
    </xf>
    <xf numFmtId="164" fontId="0" fillId="0" borderId="0" xfId="0" applyNumberFormat="1" applyFont="1" applyAlignment="1">
      <alignment horizontal="right" vertical="center"/>
    </xf>
    <xf numFmtId="0" fontId="1" fillId="2" borderId="1" xfId="0" applyFont="1" applyFill="1" applyBorder="1" applyAlignment="1">
      <alignment vertical="center"/>
    </xf>
    <xf numFmtId="14" fontId="0" fillId="0" borderId="1" xfId="0" applyNumberFormat="1" applyBorder="1"/>
    <xf numFmtId="0" fontId="0" fillId="0" borderId="1" xfId="0" applyBorder="1"/>
    <xf numFmtId="0" fontId="0" fillId="3" borderId="1" xfId="0" applyFill="1" applyBorder="1"/>
    <xf numFmtId="0" fontId="0" fillId="0" borderId="0" xfId="0" applyAlignment="1">
      <alignment horizontal="center" vertical="center"/>
    </xf>
    <xf numFmtId="0" fontId="0" fillId="0" borderId="0" xfId="0" applyAlignment="1">
      <alignment vertical="center"/>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horizontal="center" vertical="center"/>
    </xf>
    <xf numFmtId="14" fontId="0" fillId="0" borderId="1" xfId="0" applyNumberFormat="1" applyFill="1" applyBorder="1" applyAlignment="1">
      <alignment horizontal="center" vertical="center"/>
    </xf>
    <xf numFmtId="14" fontId="0" fillId="0" borderId="1" xfId="0" applyNumberFormat="1" applyFill="1" applyBorder="1" applyAlignment="1">
      <alignment vertical="center"/>
    </xf>
    <xf numFmtId="164" fontId="0" fillId="0" borderId="1" xfId="0" applyNumberFormat="1" applyBorder="1" applyAlignment="1">
      <alignment vertical="center"/>
    </xf>
    <xf numFmtId="0" fontId="0" fillId="0" borderId="1" xfId="0"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0" fillId="0" borderId="0" xfId="0" applyAlignment="1">
      <alignment vertical="center" wrapText="1"/>
    </xf>
    <xf numFmtId="164" fontId="0" fillId="0" borderId="1" xfId="0" applyNumberFormat="1" applyBorder="1" applyAlignment="1">
      <alignment horizontal="center" vertical="center"/>
    </xf>
    <xf numFmtId="0" fontId="4" fillId="2" borderId="0" xfId="0" applyFont="1" applyFill="1" applyAlignment="1">
      <alignment vertical="center"/>
    </xf>
    <xf numFmtId="0" fontId="2" fillId="2" borderId="0" xfId="0" applyFont="1" applyFill="1" applyAlignment="1">
      <alignment vertical="center"/>
    </xf>
    <xf numFmtId="0" fontId="2" fillId="2" borderId="0" xfId="0" applyFont="1" applyFill="1" applyAlignment="1">
      <alignment horizontal="right" vertical="center"/>
    </xf>
    <xf numFmtId="0" fontId="0" fillId="0" borderId="1" xfId="0" applyNumberFormat="1" applyFill="1" applyBorder="1" applyAlignment="1">
      <alignment horizontal="center" vertical="center"/>
    </xf>
    <xf numFmtId="0" fontId="0" fillId="0" borderId="0" xfId="0" applyAlignment="1">
      <alignment horizontal="center"/>
    </xf>
    <xf numFmtId="165" fontId="0" fillId="0" borderId="1" xfId="2" applyNumberFormat="1" applyFont="1" applyBorder="1" applyAlignment="1">
      <alignment horizontal="center"/>
    </xf>
    <xf numFmtId="0" fontId="0" fillId="5" borderId="0" xfId="0" applyFill="1" applyAlignment="1">
      <alignment vertical="center"/>
    </xf>
    <xf numFmtId="0" fontId="7" fillId="2" borderId="1" xfId="0" applyFont="1" applyFill="1" applyBorder="1" applyAlignment="1">
      <alignment horizontal="center" vertical="center"/>
    </xf>
    <xf numFmtId="0" fontId="7" fillId="2" borderId="1" xfId="0" applyFont="1" applyFill="1" applyBorder="1" applyAlignment="1">
      <alignment vertical="center"/>
    </xf>
    <xf numFmtId="0" fontId="7" fillId="4" borderId="1" xfId="1" applyFont="1" applyBorder="1" applyAlignment="1">
      <alignment vertical="center"/>
    </xf>
    <xf numFmtId="0" fontId="7" fillId="2" borderId="5" xfId="0" applyFont="1" applyFill="1" applyBorder="1" applyAlignment="1">
      <alignment horizontal="center" vertical="center"/>
    </xf>
    <xf numFmtId="0" fontId="7" fillId="2" borderId="1" xfId="0" applyFont="1" applyFill="1" applyBorder="1" applyAlignment="1">
      <alignment horizontal="center" vertical="center"/>
    </xf>
    <xf numFmtId="0" fontId="7" fillId="4" borderId="1" xfId="1" applyFont="1" applyBorder="1" applyAlignment="1">
      <alignment horizontal="center"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4" xfId="0" applyFont="1" applyFill="1" applyBorder="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cellXfs>
  <cellStyles count="3">
    <cellStyle name="60 % - Accent1" xfId="1" builtinId="32"/>
    <cellStyle name="Normal" xfId="0" builtinId="0"/>
    <cellStyle name="Pourcentage" xfId="2" builtinId="5"/>
  </cellStyles>
  <dxfs count="1">
    <dxf>
      <font>
        <color theme="4" tint="-0.499984740745262"/>
      </font>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chemeClr val="tx1">
                    <a:lumMod val="65000"/>
                    <a:lumOff val="35000"/>
                  </a:schemeClr>
                </a:solidFill>
                <a:latin typeface="+mn-lt"/>
                <a:ea typeface="+mn-ea"/>
                <a:cs typeface="+mn-cs"/>
              </a:defRPr>
            </a:pPr>
            <a:r>
              <a:rPr lang="fr-CH" sz="2400"/>
              <a:t>Communes</a:t>
            </a:r>
            <a:r>
              <a:rPr lang="fr-CH" sz="2400" baseline="0"/>
              <a:t> : dons 2017 et 2018 cumulés</a:t>
            </a:r>
            <a:endParaRPr lang="fr-CH" sz="2400"/>
          </a:p>
        </c:rich>
      </c:tx>
      <c:layout/>
      <c:overlay val="0"/>
      <c:spPr>
        <a:noFill/>
        <a:ln>
          <a:noFill/>
        </a:ln>
        <a:effectLst/>
      </c:spPr>
      <c:txPr>
        <a:bodyPr rot="0" spcFirstLastPara="1" vertOverflow="ellipsis" vert="horz" wrap="square" anchor="ctr" anchorCtr="1"/>
        <a:lstStyle/>
        <a:p>
          <a:pPr>
            <a:defRPr sz="2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stacked"/>
        <c:varyColors val="0"/>
        <c:ser>
          <c:idx val="0"/>
          <c:order val="0"/>
          <c:spPr>
            <a:solidFill>
              <a:schemeClr val="accent1"/>
            </a:solidFill>
            <a:ln>
              <a:noFill/>
            </a:ln>
            <a:effectLst/>
            <a:sp3d/>
          </c:spPr>
          <c:invertIfNegative val="0"/>
          <c:dLbls>
            <c:dLbl>
              <c:idx val="2"/>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9F3-4B22-B2B3-E3E943D96933}"/>
                </c:ext>
                <c:ext xmlns:c15="http://schemas.microsoft.com/office/drawing/2012/chart" uri="{CE6537A1-D6FC-4f65-9D91-7224C49458BB}">
                  <c15:layout/>
                </c:ext>
              </c:extLst>
            </c:dLbl>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dk1"/>
                    </a:solidFill>
                    <a:latin typeface="+mn-lt"/>
                    <a:ea typeface="+mn-ea"/>
                    <a:cs typeface="+mn-cs"/>
                  </a:defRPr>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Dons!$A$3:$A$11</c:f>
              <c:strCache>
                <c:ptCount val="9"/>
                <c:pt idx="0">
                  <c:v>Base-Court</c:v>
                </c:pt>
                <c:pt idx="1">
                  <c:v>Collonge-Bellerive</c:v>
                </c:pt>
                <c:pt idx="2">
                  <c:v>Cologny</c:v>
                </c:pt>
                <c:pt idx="3">
                  <c:v>Grand-Saconnex</c:v>
                </c:pt>
                <c:pt idx="4">
                  <c:v>Meyrin</c:v>
                </c:pt>
                <c:pt idx="5">
                  <c:v>Onex</c:v>
                </c:pt>
                <c:pt idx="6">
                  <c:v>Troinex</c:v>
                </c:pt>
                <c:pt idx="7">
                  <c:v>Vandoeuvres</c:v>
                </c:pt>
                <c:pt idx="8">
                  <c:v>Ville de Genève</c:v>
                </c:pt>
              </c:strCache>
            </c:strRef>
          </c:cat>
          <c:val>
            <c:numRef>
              <c:f>Dons!$C$3:$C$11</c:f>
              <c:numCache>
                <c:formatCode>_ [$CHF]\ * #\ ##0.00_ ;_ [$CHF]\ * \-#\ ##0.00_ ;_ [$CHF]\ * "-"??_ ;_ @_ </c:formatCode>
                <c:ptCount val="9"/>
                <c:pt idx="0">
                  <c:v>800</c:v>
                </c:pt>
                <c:pt idx="1">
                  <c:v>5000</c:v>
                </c:pt>
                <c:pt idx="2">
                  <c:v>10000</c:v>
                </c:pt>
                <c:pt idx="3">
                  <c:v>4500</c:v>
                </c:pt>
                <c:pt idx="4">
                  <c:v>1000</c:v>
                </c:pt>
                <c:pt idx="5">
                  <c:v>2500</c:v>
                </c:pt>
                <c:pt idx="6">
                  <c:v>5800</c:v>
                </c:pt>
                <c:pt idx="7">
                  <c:v>0</c:v>
                </c:pt>
                <c:pt idx="8">
                  <c:v>8200</c:v>
                </c:pt>
              </c:numCache>
            </c:numRef>
          </c:val>
          <c:extLst xmlns:c16r2="http://schemas.microsoft.com/office/drawing/2015/06/chart">
            <c:ext xmlns:c16="http://schemas.microsoft.com/office/drawing/2014/chart" uri="{C3380CC4-5D6E-409C-BE32-E72D297353CC}">
              <c16:uniqueId val="{00000000-59F3-4B22-B2B3-E3E943D96933}"/>
            </c:ext>
          </c:extLst>
        </c:ser>
        <c:ser>
          <c:idx val="1"/>
          <c:order val="1"/>
          <c:spPr>
            <a:solidFill>
              <a:schemeClr val="accent2"/>
            </a:solidFill>
            <a:ln>
              <a:noFill/>
            </a:ln>
            <a:effectLst/>
            <a:sp3d/>
          </c:spPr>
          <c:invertIfNegative val="0"/>
          <c:dLbls>
            <c:dLbl>
              <c:idx val="2"/>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9F3-4B22-B2B3-E3E943D96933}"/>
                </c:ext>
                <c:ext xmlns:c15="http://schemas.microsoft.com/office/drawing/2012/chart" uri="{CE6537A1-D6FC-4f65-9D91-7224C49458BB}">
                  <c15:layout/>
                </c:ext>
              </c:extLst>
            </c:dLbl>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dk1"/>
                    </a:solidFill>
                    <a:latin typeface="+mn-lt"/>
                    <a:ea typeface="+mn-ea"/>
                    <a:cs typeface="+mn-cs"/>
                  </a:defRPr>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Dons!$A$3:$A$11</c:f>
              <c:strCache>
                <c:ptCount val="9"/>
                <c:pt idx="0">
                  <c:v>Base-Court</c:v>
                </c:pt>
                <c:pt idx="1">
                  <c:v>Collonge-Bellerive</c:v>
                </c:pt>
                <c:pt idx="2">
                  <c:v>Cologny</c:v>
                </c:pt>
                <c:pt idx="3">
                  <c:v>Grand-Saconnex</c:v>
                </c:pt>
                <c:pt idx="4">
                  <c:v>Meyrin</c:v>
                </c:pt>
                <c:pt idx="5">
                  <c:v>Onex</c:v>
                </c:pt>
                <c:pt idx="6">
                  <c:v>Troinex</c:v>
                </c:pt>
                <c:pt idx="7">
                  <c:v>Vandoeuvres</c:v>
                </c:pt>
                <c:pt idx="8">
                  <c:v>Ville de Genève</c:v>
                </c:pt>
              </c:strCache>
            </c:strRef>
          </c:cat>
          <c:val>
            <c:numRef>
              <c:f>Dons!$D$3:$D$11</c:f>
              <c:numCache>
                <c:formatCode>_ [$CHF]\ * #\ ##0.00_ ;_ [$CHF]\ * \-#\ ##0.00_ ;_ [$CHF]\ * "-"??_ ;_ @_ </c:formatCode>
                <c:ptCount val="9"/>
                <c:pt idx="0">
                  <c:v>400</c:v>
                </c:pt>
                <c:pt idx="1">
                  <c:v>4000</c:v>
                </c:pt>
                <c:pt idx="2">
                  <c:v>8000</c:v>
                </c:pt>
                <c:pt idx="3">
                  <c:v>0</c:v>
                </c:pt>
                <c:pt idx="4">
                  <c:v>2000</c:v>
                </c:pt>
                <c:pt idx="5">
                  <c:v>4500</c:v>
                </c:pt>
                <c:pt idx="6">
                  <c:v>5800</c:v>
                </c:pt>
                <c:pt idx="7">
                  <c:v>4800</c:v>
                </c:pt>
                <c:pt idx="8">
                  <c:v>0</c:v>
                </c:pt>
              </c:numCache>
            </c:numRef>
          </c:val>
          <c:extLst xmlns:c16r2="http://schemas.microsoft.com/office/drawing/2015/06/chart">
            <c:ext xmlns:c16="http://schemas.microsoft.com/office/drawing/2014/chart" uri="{C3380CC4-5D6E-409C-BE32-E72D297353CC}">
              <c16:uniqueId val="{00000001-59F3-4B22-B2B3-E3E943D96933}"/>
            </c:ext>
          </c:extLst>
        </c:ser>
        <c:dLbls>
          <c:showLegendKey val="0"/>
          <c:showVal val="0"/>
          <c:showCatName val="0"/>
          <c:showSerName val="0"/>
          <c:showPercent val="0"/>
          <c:showBubbleSize val="0"/>
        </c:dLbls>
        <c:gapWidth val="150"/>
        <c:shape val="box"/>
        <c:axId val="240345368"/>
        <c:axId val="240348112"/>
        <c:axId val="0"/>
      </c:bar3DChart>
      <c:catAx>
        <c:axId val="240345368"/>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fr-FR"/>
          </a:p>
        </c:txPr>
        <c:crossAx val="240348112"/>
        <c:crosses val="autoZero"/>
        <c:auto val="1"/>
        <c:lblAlgn val="ctr"/>
        <c:lblOffset val="100"/>
        <c:noMultiLvlLbl val="0"/>
      </c:catAx>
      <c:valAx>
        <c:axId val="240348112"/>
        <c:scaling>
          <c:orientation val="minMax"/>
        </c:scaling>
        <c:delete val="0"/>
        <c:axPos val="b"/>
        <c:majorGridlines>
          <c:spPr>
            <a:ln w="9525" cap="flat" cmpd="sng" algn="ctr">
              <a:solidFill>
                <a:schemeClr val="tx1">
                  <a:lumMod val="15000"/>
                  <a:lumOff val="85000"/>
                </a:schemeClr>
              </a:solidFill>
              <a:round/>
            </a:ln>
            <a:effectLst/>
          </c:spPr>
        </c:majorGridlines>
        <c:numFmt formatCode="_ [$CHF]\ * #\ ##0.00_ ;_ [$CHF]\ * \-#\ ##0.00_ ;_ [$CHF]\ * &quot;-&quot;??_ ;_ @_ "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fr-FR"/>
          </a:p>
        </c:txPr>
        <c:crossAx val="240345368"/>
        <c:crosses val="autoZero"/>
        <c:crossBetween val="between"/>
        <c:majorUnit val="5000"/>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zoomScale="7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5514" cy="6063343"/>
    <xdr:graphicFrame macro="">
      <xdr:nvGraphicFramePr>
        <xdr:cNvPr id="2" name="Graphique 1">
          <a:extLst>
            <a:ext uri="{FF2B5EF4-FFF2-40B4-BE49-F238E27FC236}">
              <a16:creationId xmlns:a16="http://schemas.microsoft.com/office/drawing/2014/main" xmlns="" id="{EBF81895-527E-40EC-852D-F7458B6359D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tabSelected="1" zoomScale="55" zoomScaleNormal="55" workbookViewId="0"/>
  </sheetViews>
  <sheetFormatPr baseColWidth="10" defaultColWidth="11.44140625" defaultRowHeight="14.4" x14ac:dyDescent="0.3"/>
  <cols>
    <col min="1" max="1" width="21.33203125" style="1" customWidth="1"/>
    <col min="2" max="2" width="22.44140625" style="1" bestFit="1" customWidth="1"/>
    <col min="3" max="3" width="24.109375" style="2" customWidth="1"/>
    <col min="4" max="4" width="20" style="1" customWidth="1"/>
    <col min="5" max="5" width="19" style="1" customWidth="1"/>
    <col min="6" max="16384" width="11.44140625" style="1"/>
  </cols>
  <sheetData>
    <row r="1" spans="1:4" ht="19.95" customHeight="1" x14ac:dyDescent="0.3">
      <c r="A1" s="23" t="s">
        <v>0</v>
      </c>
      <c r="B1" s="23" t="s">
        <v>17</v>
      </c>
      <c r="C1" s="24" t="s">
        <v>15</v>
      </c>
      <c r="D1" s="24" t="s">
        <v>16</v>
      </c>
    </row>
    <row r="2" spans="1:4" ht="19.95" customHeight="1" x14ac:dyDescent="0.3">
      <c r="A2" s="1" t="s">
        <v>10</v>
      </c>
      <c r="B2" s="1" t="s">
        <v>19</v>
      </c>
      <c r="C2" s="3">
        <v>0</v>
      </c>
      <c r="D2" s="3">
        <v>12000</v>
      </c>
    </row>
    <row r="3" spans="1:4" ht="19.95" customHeight="1" x14ac:dyDescent="0.3">
      <c r="A3" s="1" t="s">
        <v>14</v>
      </c>
      <c r="B3" s="1" t="s">
        <v>18</v>
      </c>
      <c r="C3" s="3">
        <v>800</v>
      </c>
      <c r="D3" s="3">
        <v>400</v>
      </c>
    </row>
    <row r="4" spans="1:4" ht="19.95" customHeight="1" x14ac:dyDescent="0.3">
      <c r="A4" s="1" t="s">
        <v>1</v>
      </c>
      <c r="B4" s="1" t="s">
        <v>18</v>
      </c>
      <c r="C4" s="3">
        <v>5000</v>
      </c>
      <c r="D4" s="3">
        <v>4000</v>
      </c>
    </row>
    <row r="5" spans="1:4" ht="19.95" customHeight="1" x14ac:dyDescent="0.3">
      <c r="A5" s="1" t="s">
        <v>2</v>
      </c>
      <c r="B5" s="1" t="s">
        <v>18</v>
      </c>
      <c r="C5" s="3">
        <v>10000</v>
      </c>
      <c r="D5" s="3">
        <v>8000</v>
      </c>
    </row>
    <row r="6" spans="1:4" ht="19.95" customHeight="1" x14ac:dyDescent="0.3">
      <c r="A6" s="1" t="s">
        <v>3</v>
      </c>
      <c r="B6" s="1" t="s">
        <v>18</v>
      </c>
      <c r="C6" s="3">
        <v>4500</v>
      </c>
      <c r="D6" s="3">
        <v>0</v>
      </c>
    </row>
    <row r="7" spans="1:4" ht="19.95" customHeight="1" x14ac:dyDescent="0.3">
      <c r="A7" s="1" t="s">
        <v>4</v>
      </c>
      <c r="B7" s="1" t="s">
        <v>18</v>
      </c>
      <c r="C7" s="3">
        <v>1000</v>
      </c>
      <c r="D7" s="3">
        <v>2000</v>
      </c>
    </row>
    <row r="8" spans="1:4" ht="19.95" customHeight="1" x14ac:dyDescent="0.3">
      <c r="A8" s="1" t="s">
        <v>5</v>
      </c>
      <c r="B8" s="1" t="s">
        <v>18</v>
      </c>
      <c r="C8" s="3">
        <v>2500</v>
      </c>
      <c r="D8" s="3">
        <v>4500</v>
      </c>
    </row>
    <row r="9" spans="1:4" ht="19.95" customHeight="1" x14ac:dyDescent="0.3">
      <c r="A9" s="1" t="s">
        <v>6</v>
      </c>
      <c r="B9" s="1" t="s">
        <v>18</v>
      </c>
      <c r="C9" s="3">
        <v>5800</v>
      </c>
      <c r="D9" s="3">
        <v>5800</v>
      </c>
    </row>
    <row r="10" spans="1:4" ht="19.95" customHeight="1" x14ac:dyDescent="0.3">
      <c r="A10" s="1" t="s">
        <v>7</v>
      </c>
      <c r="B10" s="1" t="s">
        <v>18</v>
      </c>
      <c r="C10" s="3">
        <v>0</v>
      </c>
      <c r="D10" s="3">
        <v>4800</v>
      </c>
    </row>
    <row r="11" spans="1:4" ht="19.95" customHeight="1" x14ac:dyDescent="0.3">
      <c r="A11" s="1" t="s">
        <v>8</v>
      </c>
      <c r="B11" s="1" t="s">
        <v>18</v>
      </c>
      <c r="C11" s="3">
        <v>8200</v>
      </c>
      <c r="D11" s="3">
        <v>0</v>
      </c>
    </row>
    <row r="12" spans="1:4" ht="19.95" customHeight="1" x14ac:dyDescent="0.3">
      <c r="A12" s="1" t="s">
        <v>12</v>
      </c>
      <c r="B12" s="1" t="s">
        <v>20</v>
      </c>
      <c r="C12" s="3">
        <v>2100</v>
      </c>
      <c r="D12" s="3">
        <v>0</v>
      </c>
    </row>
    <row r="13" spans="1:4" ht="19.95" customHeight="1" x14ac:dyDescent="0.3">
      <c r="A13" s="1" t="s">
        <v>13</v>
      </c>
      <c r="B13" s="1" t="s">
        <v>20</v>
      </c>
      <c r="C13" s="3">
        <v>4000</v>
      </c>
      <c r="D13" s="3">
        <v>6500</v>
      </c>
    </row>
    <row r="14" spans="1:4" ht="19.95" customHeight="1" x14ac:dyDescent="0.3">
      <c r="A14" s="1" t="s">
        <v>11</v>
      </c>
      <c r="B14" s="1" t="s">
        <v>20</v>
      </c>
      <c r="C14" s="3">
        <v>4500</v>
      </c>
      <c r="D14" s="3">
        <v>4500</v>
      </c>
    </row>
  </sheetData>
  <autoFilter ref="A1:D14">
    <sortState ref="A2:D14">
      <sortCondition ref="B1:B14"/>
    </sortState>
  </autoFilter>
  <sortState ref="A2:D14">
    <sortCondition ref="A2:A14"/>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topLeftCell="G1" zoomScaleNormal="100" workbookViewId="0">
      <selection activeCell="G1" sqref="G1:H1"/>
    </sheetView>
  </sheetViews>
  <sheetFormatPr baseColWidth="10" defaultRowHeight="14.4" x14ac:dyDescent="0.3"/>
  <cols>
    <col min="1" max="1" width="17.109375" bestFit="1" customWidth="1"/>
    <col min="3" max="3" width="17.109375" bestFit="1" customWidth="1"/>
    <col min="5" max="5" width="17.109375" bestFit="1" customWidth="1"/>
    <col min="7" max="7" width="21.109375" bestFit="1" customWidth="1"/>
    <col min="9" max="9" width="17.109375" bestFit="1" customWidth="1"/>
    <col min="11" max="11" width="36" style="26" customWidth="1"/>
  </cols>
  <sheetData>
    <row r="1" spans="1:11" ht="19.95" customHeight="1" x14ac:dyDescent="0.3">
      <c r="A1" s="33">
        <v>2014</v>
      </c>
      <c r="B1" s="33"/>
      <c r="C1" s="34">
        <v>2015</v>
      </c>
      <c r="D1" s="34"/>
      <c r="E1" s="33">
        <v>2016</v>
      </c>
      <c r="F1" s="33"/>
      <c r="G1" s="34">
        <v>2017</v>
      </c>
      <c r="H1" s="34"/>
      <c r="I1" s="33">
        <v>2018</v>
      </c>
      <c r="J1" s="33"/>
      <c r="K1" s="29" t="s">
        <v>9</v>
      </c>
    </row>
    <row r="2" spans="1:11" ht="19.95" customHeight="1" x14ac:dyDescent="0.3">
      <c r="A2" s="30" t="s">
        <v>22</v>
      </c>
      <c r="B2" s="30" t="s">
        <v>9</v>
      </c>
      <c r="C2" s="31" t="s">
        <v>22</v>
      </c>
      <c r="D2" s="31" t="s">
        <v>9</v>
      </c>
      <c r="E2" s="30" t="s">
        <v>22</v>
      </c>
      <c r="F2" s="30" t="s">
        <v>9</v>
      </c>
      <c r="G2" s="31" t="s">
        <v>22</v>
      </c>
      <c r="H2" s="31" t="s">
        <v>9</v>
      </c>
      <c r="I2" s="30" t="s">
        <v>22</v>
      </c>
      <c r="J2" s="30" t="s">
        <v>9</v>
      </c>
      <c r="K2" s="32" t="s">
        <v>189</v>
      </c>
    </row>
    <row r="3" spans="1:11" ht="19.95" customHeight="1" x14ac:dyDescent="0.3">
      <c r="A3" s="5">
        <v>41837</v>
      </c>
      <c r="B3" s="6">
        <v>661</v>
      </c>
      <c r="C3" s="5">
        <v>42201</v>
      </c>
      <c r="D3" s="6">
        <v>871</v>
      </c>
      <c r="E3" s="5">
        <v>42565</v>
      </c>
      <c r="F3" s="6">
        <v>0</v>
      </c>
      <c r="G3" s="5">
        <v>42929</v>
      </c>
      <c r="H3" s="6">
        <v>888</v>
      </c>
      <c r="I3" s="5">
        <v>43293</v>
      </c>
      <c r="J3" s="6">
        <v>907</v>
      </c>
      <c r="K3" s="27">
        <f>(J3-H3)/H3</f>
        <v>2.1396396396396396E-2</v>
      </c>
    </row>
    <row r="4" spans="1:11" ht="19.95" customHeight="1" x14ac:dyDescent="0.3">
      <c r="A4" s="5">
        <v>41838</v>
      </c>
      <c r="B4" s="6">
        <v>760</v>
      </c>
      <c r="C4" s="5">
        <v>42202</v>
      </c>
      <c r="D4" s="6">
        <v>991</v>
      </c>
      <c r="E4" s="5">
        <v>42566</v>
      </c>
      <c r="F4" s="6">
        <v>0</v>
      </c>
      <c r="G4" s="5">
        <v>42930</v>
      </c>
      <c r="H4" s="6">
        <v>925</v>
      </c>
      <c r="I4" s="5">
        <v>43294</v>
      </c>
      <c r="J4" s="6">
        <v>944</v>
      </c>
      <c r="K4" s="27">
        <f t="shared" ref="K4:K28" si="0">(J4-H4)/H4</f>
        <v>2.0540540540540539E-2</v>
      </c>
    </row>
    <row r="5" spans="1:11" ht="19.95" customHeight="1" x14ac:dyDescent="0.3">
      <c r="A5" s="5">
        <v>41839</v>
      </c>
      <c r="B5" s="6">
        <v>739</v>
      </c>
      <c r="C5" s="5">
        <v>42203</v>
      </c>
      <c r="D5" s="6">
        <v>0</v>
      </c>
      <c r="E5" s="5">
        <v>42567</v>
      </c>
      <c r="F5" s="6">
        <v>792</v>
      </c>
      <c r="G5" s="5">
        <v>42931</v>
      </c>
      <c r="H5" s="6">
        <v>979</v>
      </c>
      <c r="I5" s="5">
        <v>43295</v>
      </c>
      <c r="J5" s="6">
        <v>974</v>
      </c>
      <c r="K5" s="27">
        <f t="shared" si="0"/>
        <v>-5.1072522982635342E-3</v>
      </c>
    </row>
    <row r="6" spans="1:11" ht="19.95" customHeight="1" x14ac:dyDescent="0.3">
      <c r="A6" s="5">
        <v>41840</v>
      </c>
      <c r="B6" s="6">
        <v>742</v>
      </c>
      <c r="C6" s="5">
        <v>42204</v>
      </c>
      <c r="D6" s="6">
        <v>846</v>
      </c>
      <c r="E6" s="5">
        <v>42568</v>
      </c>
      <c r="F6" s="6">
        <v>954</v>
      </c>
      <c r="G6" s="5">
        <v>42932</v>
      </c>
      <c r="H6" s="6">
        <v>1025</v>
      </c>
      <c r="I6" s="5">
        <v>43296</v>
      </c>
      <c r="J6" s="6">
        <v>1173</v>
      </c>
      <c r="K6" s="27">
        <f t="shared" si="0"/>
        <v>0.14439024390243901</v>
      </c>
    </row>
    <row r="7" spans="1:11" ht="19.95" customHeight="1" x14ac:dyDescent="0.3">
      <c r="A7" s="5">
        <v>41844</v>
      </c>
      <c r="B7" s="6">
        <v>707</v>
      </c>
      <c r="C7" s="5">
        <v>42208</v>
      </c>
      <c r="D7" s="6">
        <v>876</v>
      </c>
      <c r="E7" s="5">
        <v>42572</v>
      </c>
      <c r="F7" s="6">
        <v>778</v>
      </c>
      <c r="G7" s="5">
        <v>42936</v>
      </c>
      <c r="H7" s="6">
        <v>945</v>
      </c>
      <c r="I7" s="5">
        <v>43300</v>
      </c>
      <c r="J7" s="6">
        <v>841</v>
      </c>
      <c r="K7" s="27">
        <f t="shared" si="0"/>
        <v>-0.11005291005291006</v>
      </c>
    </row>
    <row r="8" spans="1:11" ht="19.95" customHeight="1" x14ac:dyDescent="0.3">
      <c r="A8" s="5">
        <v>41843</v>
      </c>
      <c r="B8" s="6">
        <v>607</v>
      </c>
      <c r="C8" s="5">
        <v>42207</v>
      </c>
      <c r="D8" s="6">
        <v>889</v>
      </c>
      <c r="E8" s="5">
        <v>42571</v>
      </c>
      <c r="F8" s="6">
        <v>846</v>
      </c>
      <c r="G8" s="5">
        <v>42935</v>
      </c>
      <c r="H8" s="6">
        <v>875</v>
      </c>
      <c r="I8" s="5">
        <v>43299</v>
      </c>
      <c r="J8" s="6">
        <v>881</v>
      </c>
      <c r="K8" s="27">
        <f t="shared" si="0"/>
        <v>6.8571428571428568E-3</v>
      </c>
    </row>
    <row r="9" spans="1:11" ht="19.95" customHeight="1" x14ac:dyDescent="0.3">
      <c r="A9" s="5">
        <v>41844</v>
      </c>
      <c r="B9" s="6">
        <v>0</v>
      </c>
      <c r="C9" s="5">
        <v>42208</v>
      </c>
      <c r="D9" s="6">
        <v>944</v>
      </c>
      <c r="E9" s="5">
        <v>42572</v>
      </c>
      <c r="F9" s="6">
        <v>935</v>
      </c>
      <c r="G9" s="5">
        <v>42936</v>
      </c>
      <c r="H9" s="6">
        <v>1058</v>
      </c>
      <c r="I9" s="5">
        <v>43300</v>
      </c>
      <c r="J9" s="6">
        <v>913</v>
      </c>
      <c r="K9" s="27">
        <f t="shared" si="0"/>
        <v>-0.13705103969754254</v>
      </c>
    </row>
    <row r="10" spans="1:11" ht="19.95" customHeight="1" x14ac:dyDescent="0.3">
      <c r="A10" s="5">
        <v>41845</v>
      </c>
      <c r="B10" s="6">
        <v>0</v>
      </c>
      <c r="C10" s="5">
        <v>42209</v>
      </c>
      <c r="D10" s="6">
        <v>963</v>
      </c>
      <c r="E10" s="5">
        <v>42573</v>
      </c>
      <c r="F10" s="6">
        <v>818</v>
      </c>
      <c r="G10" s="5">
        <v>42937</v>
      </c>
      <c r="H10" s="6">
        <v>931</v>
      </c>
      <c r="I10" s="5">
        <v>43301</v>
      </c>
      <c r="J10" s="6">
        <v>1024</v>
      </c>
      <c r="K10" s="27">
        <f t="shared" si="0"/>
        <v>9.9892588614393124E-2</v>
      </c>
    </row>
    <row r="11" spans="1:11" ht="19.95" customHeight="1" x14ac:dyDescent="0.3">
      <c r="A11" s="5">
        <v>41846</v>
      </c>
      <c r="B11" s="6">
        <v>0</v>
      </c>
      <c r="C11" s="5">
        <v>42210</v>
      </c>
      <c r="D11" s="6">
        <v>809</v>
      </c>
      <c r="E11" s="5">
        <v>42574</v>
      </c>
      <c r="F11" s="6">
        <v>981</v>
      </c>
      <c r="G11" s="5">
        <v>42938</v>
      </c>
      <c r="H11" s="6">
        <v>823</v>
      </c>
      <c r="I11" s="5">
        <v>43302</v>
      </c>
      <c r="J11" s="6">
        <v>923</v>
      </c>
      <c r="K11" s="27">
        <f t="shared" si="0"/>
        <v>0.12150668286755771</v>
      </c>
    </row>
    <row r="12" spans="1:11" ht="19.95" customHeight="1" x14ac:dyDescent="0.3">
      <c r="A12" s="5">
        <v>41847</v>
      </c>
      <c r="B12" s="6">
        <v>741</v>
      </c>
      <c r="C12" s="5">
        <v>42211</v>
      </c>
      <c r="D12" s="6">
        <v>863</v>
      </c>
      <c r="E12" s="5">
        <v>42575</v>
      </c>
      <c r="F12" s="6">
        <v>897</v>
      </c>
      <c r="G12" s="5">
        <v>42939</v>
      </c>
      <c r="H12" s="6">
        <v>1086</v>
      </c>
      <c r="I12" s="5">
        <v>43303</v>
      </c>
      <c r="J12" s="6">
        <v>832</v>
      </c>
      <c r="K12" s="27">
        <f t="shared" si="0"/>
        <v>-0.23388581952117865</v>
      </c>
    </row>
    <row r="13" spans="1:11" ht="19.95" customHeight="1" x14ac:dyDescent="0.3">
      <c r="A13" s="5">
        <v>41851</v>
      </c>
      <c r="B13" s="6">
        <v>616</v>
      </c>
      <c r="C13" s="5">
        <v>42215</v>
      </c>
      <c r="D13" s="6">
        <v>0</v>
      </c>
      <c r="E13" s="5">
        <v>42579</v>
      </c>
      <c r="F13" s="6">
        <v>987</v>
      </c>
      <c r="G13" s="5">
        <v>42943</v>
      </c>
      <c r="H13" s="6">
        <v>650</v>
      </c>
      <c r="I13" s="5">
        <v>43307</v>
      </c>
      <c r="J13" s="6">
        <v>1004</v>
      </c>
      <c r="K13" s="27">
        <f t="shared" si="0"/>
        <v>0.54461538461538461</v>
      </c>
    </row>
    <row r="14" spans="1:11" ht="19.95" customHeight="1" x14ac:dyDescent="0.3">
      <c r="A14" s="5">
        <v>41852</v>
      </c>
      <c r="B14" s="6">
        <v>732</v>
      </c>
      <c r="C14" s="5">
        <v>42216</v>
      </c>
      <c r="D14" s="6">
        <v>868</v>
      </c>
      <c r="E14" s="5">
        <v>42580</v>
      </c>
      <c r="F14" s="6">
        <v>753</v>
      </c>
      <c r="G14" s="5">
        <v>42944</v>
      </c>
      <c r="H14" s="6">
        <v>811</v>
      </c>
      <c r="I14" s="5">
        <v>43308</v>
      </c>
      <c r="J14" s="6">
        <v>828</v>
      </c>
      <c r="K14" s="27">
        <f t="shared" si="0"/>
        <v>2.096177558569667E-2</v>
      </c>
    </row>
    <row r="15" spans="1:11" ht="19.95" customHeight="1" x14ac:dyDescent="0.3">
      <c r="A15" s="5">
        <v>41853</v>
      </c>
      <c r="B15" s="6">
        <v>648</v>
      </c>
      <c r="C15" s="5">
        <v>42217</v>
      </c>
      <c r="D15" s="6">
        <v>899</v>
      </c>
      <c r="E15" s="5">
        <v>42581</v>
      </c>
      <c r="F15" s="6">
        <v>973</v>
      </c>
      <c r="G15" s="5">
        <v>42945</v>
      </c>
      <c r="H15" s="6">
        <v>903</v>
      </c>
      <c r="I15" s="5">
        <v>43309</v>
      </c>
      <c r="J15" s="6">
        <v>1003</v>
      </c>
      <c r="K15" s="27">
        <f t="shared" si="0"/>
        <v>0.11074197120708748</v>
      </c>
    </row>
    <row r="16" spans="1:11" ht="19.95" customHeight="1" x14ac:dyDescent="0.3">
      <c r="A16" s="5">
        <v>41854</v>
      </c>
      <c r="B16" s="6">
        <v>789</v>
      </c>
      <c r="C16" s="5">
        <v>42218</v>
      </c>
      <c r="D16" s="6">
        <v>925</v>
      </c>
      <c r="E16" s="5">
        <v>42582</v>
      </c>
      <c r="F16" s="6">
        <v>971</v>
      </c>
      <c r="G16" s="5">
        <v>42946</v>
      </c>
      <c r="H16" s="6">
        <v>1036</v>
      </c>
      <c r="I16" s="5">
        <v>43310</v>
      </c>
      <c r="J16" s="6">
        <v>1183</v>
      </c>
      <c r="K16" s="27">
        <f t="shared" si="0"/>
        <v>0.14189189189189189</v>
      </c>
    </row>
    <row r="17" spans="1:11" ht="19.95" customHeight="1" x14ac:dyDescent="0.3">
      <c r="A17" s="5">
        <v>41858</v>
      </c>
      <c r="B17" s="6">
        <v>0</v>
      </c>
      <c r="C17" s="5">
        <v>42222</v>
      </c>
      <c r="D17" s="6">
        <v>959</v>
      </c>
      <c r="E17" s="5">
        <v>42586</v>
      </c>
      <c r="F17" s="6">
        <v>785</v>
      </c>
      <c r="G17" s="5">
        <v>42950</v>
      </c>
      <c r="H17" s="6">
        <v>952</v>
      </c>
      <c r="I17" s="5">
        <v>43314</v>
      </c>
      <c r="J17" s="6">
        <v>909</v>
      </c>
      <c r="K17" s="27">
        <f t="shared" si="0"/>
        <v>-4.5168067226890755E-2</v>
      </c>
    </row>
    <row r="18" spans="1:11" ht="19.95" customHeight="1" x14ac:dyDescent="0.3">
      <c r="A18" s="5">
        <v>41859</v>
      </c>
      <c r="B18" s="6">
        <v>794</v>
      </c>
      <c r="C18" s="5">
        <v>42223</v>
      </c>
      <c r="D18" s="6">
        <v>820</v>
      </c>
      <c r="E18" s="5">
        <v>42587</v>
      </c>
      <c r="F18" s="6">
        <v>908</v>
      </c>
      <c r="G18" s="5">
        <v>42951</v>
      </c>
      <c r="H18" s="6">
        <v>1061</v>
      </c>
      <c r="I18" s="5">
        <v>43315</v>
      </c>
      <c r="J18" s="6">
        <v>878</v>
      </c>
      <c r="K18" s="27">
        <f t="shared" si="0"/>
        <v>-0.17247879359095195</v>
      </c>
    </row>
    <row r="19" spans="1:11" ht="19.95" customHeight="1" x14ac:dyDescent="0.3">
      <c r="A19" s="5">
        <v>41860</v>
      </c>
      <c r="B19" s="6">
        <v>614</v>
      </c>
      <c r="C19" s="5">
        <v>42224</v>
      </c>
      <c r="D19" s="6">
        <v>980</v>
      </c>
      <c r="E19" s="5">
        <v>42588</v>
      </c>
      <c r="F19" s="6">
        <v>716</v>
      </c>
      <c r="G19" s="5">
        <v>42952</v>
      </c>
      <c r="H19" s="6">
        <v>687</v>
      </c>
      <c r="I19" s="5">
        <v>43316</v>
      </c>
      <c r="J19" s="6">
        <v>1023</v>
      </c>
      <c r="K19" s="27">
        <f t="shared" si="0"/>
        <v>0.48908296943231439</v>
      </c>
    </row>
    <row r="20" spans="1:11" ht="19.95" customHeight="1" x14ac:dyDescent="0.3">
      <c r="A20" s="5">
        <v>41861</v>
      </c>
      <c r="B20" s="6">
        <v>619</v>
      </c>
      <c r="C20" s="5">
        <v>42225</v>
      </c>
      <c r="D20" s="6">
        <v>978</v>
      </c>
      <c r="E20" s="5">
        <v>42589</v>
      </c>
      <c r="F20" s="6">
        <v>713</v>
      </c>
      <c r="G20" s="5">
        <v>42953</v>
      </c>
      <c r="H20" s="6">
        <v>1015</v>
      </c>
      <c r="I20" s="5">
        <v>43317</v>
      </c>
      <c r="J20" s="6">
        <v>1115</v>
      </c>
      <c r="K20" s="27">
        <f t="shared" si="0"/>
        <v>9.8522167487684734E-2</v>
      </c>
    </row>
    <row r="21" spans="1:11" ht="19.95" customHeight="1" x14ac:dyDescent="0.3">
      <c r="A21" s="5">
        <v>41865</v>
      </c>
      <c r="B21" s="6">
        <v>703</v>
      </c>
      <c r="C21" s="5">
        <v>42229</v>
      </c>
      <c r="D21" s="6">
        <v>822</v>
      </c>
      <c r="E21" s="5">
        <v>42593</v>
      </c>
      <c r="F21" s="6">
        <v>866</v>
      </c>
      <c r="G21" s="5">
        <v>42957</v>
      </c>
      <c r="H21" s="6">
        <v>923</v>
      </c>
      <c r="I21" s="5">
        <v>43321</v>
      </c>
      <c r="J21" s="6">
        <v>987</v>
      </c>
      <c r="K21" s="27">
        <f t="shared" si="0"/>
        <v>6.9339111592632716E-2</v>
      </c>
    </row>
    <row r="22" spans="1:11" ht="19.95" customHeight="1" x14ac:dyDescent="0.3">
      <c r="A22" s="5">
        <v>41866</v>
      </c>
      <c r="B22" s="6">
        <v>0</v>
      </c>
      <c r="C22" s="5">
        <v>42230</v>
      </c>
      <c r="D22" s="6">
        <v>925</v>
      </c>
      <c r="E22" s="5">
        <v>42594</v>
      </c>
      <c r="F22" s="6">
        <v>941</v>
      </c>
      <c r="G22" s="5">
        <v>42958</v>
      </c>
      <c r="H22" s="6">
        <v>1012</v>
      </c>
      <c r="I22" s="5">
        <v>43322</v>
      </c>
      <c r="J22" s="6">
        <v>995</v>
      </c>
      <c r="K22" s="27">
        <f t="shared" si="0"/>
        <v>-1.6798418972332016E-2</v>
      </c>
    </row>
    <row r="23" spans="1:11" ht="19.95" customHeight="1" x14ac:dyDescent="0.3">
      <c r="A23" s="5">
        <v>41867</v>
      </c>
      <c r="B23" s="6">
        <v>715</v>
      </c>
      <c r="C23" s="5">
        <v>42231</v>
      </c>
      <c r="D23" s="6">
        <v>962</v>
      </c>
      <c r="E23" s="5">
        <v>42595</v>
      </c>
      <c r="F23" s="6">
        <v>811</v>
      </c>
      <c r="G23" s="5">
        <v>42959</v>
      </c>
      <c r="H23" s="6">
        <v>850</v>
      </c>
      <c r="I23" s="5">
        <v>43323</v>
      </c>
      <c r="J23" s="6">
        <v>1065</v>
      </c>
      <c r="K23" s="27">
        <f t="shared" si="0"/>
        <v>0.25294117647058822</v>
      </c>
    </row>
    <row r="24" spans="1:11" ht="19.95" customHeight="1" x14ac:dyDescent="0.3">
      <c r="A24" s="5">
        <v>41868</v>
      </c>
      <c r="B24" s="6">
        <v>785</v>
      </c>
      <c r="C24" s="5">
        <v>42232</v>
      </c>
      <c r="D24" s="6">
        <v>808</v>
      </c>
      <c r="E24" s="5">
        <v>42596</v>
      </c>
      <c r="F24" s="6">
        <v>724</v>
      </c>
      <c r="G24" s="5">
        <v>42960</v>
      </c>
      <c r="H24" s="6">
        <v>1090</v>
      </c>
      <c r="I24" s="5">
        <v>43324</v>
      </c>
      <c r="J24" s="6">
        <v>961</v>
      </c>
      <c r="K24" s="27">
        <f t="shared" si="0"/>
        <v>-0.11834862385321102</v>
      </c>
    </row>
    <row r="25" spans="1:11" ht="19.95" customHeight="1" x14ac:dyDescent="0.3">
      <c r="A25" s="5">
        <v>41872</v>
      </c>
      <c r="B25" s="6">
        <v>720</v>
      </c>
      <c r="C25" s="5">
        <v>42236</v>
      </c>
      <c r="D25" s="6">
        <v>0</v>
      </c>
      <c r="E25" s="5">
        <v>42600</v>
      </c>
      <c r="F25" s="6">
        <v>744</v>
      </c>
      <c r="G25" s="5">
        <v>42964</v>
      </c>
      <c r="H25" s="6">
        <v>580</v>
      </c>
      <c r="I25" s="5">
        <v>43328</v>
      </c>
      <c r="J25" s="6">
        <v>1167</v>
      </c>
      <c r="K25" s="27">
        <f t="shared" si="0"/>
        <v>1.0120689655172415</v>
      </c>
    </row>
    <row r="26" spans="1:11" ht="19.95" customHeight="1" x14ac:dyDescent="0.3">
      <c r="A26" s="5">
        <v>41873</v>
      </c>
      <c r="B26" s="6">
        <v>663</v>
      </c>
      <c r="C26" s="5">
        <v>42237</v>
      </c>
      <c r="D26" s="6">
        <v>983</v>
      </c>
      <c r="E26" s="5">
        <v>42601</v>
      </c>
      <c r="F26" s="6">
        <v>0</v>
      </c>
      <c r="G26" s="5">
        <v>42965</v>
      </c>
      <c r="H26" s="6">
        <v>912</v>
      </c>
      <c r="I26" s="5">
        <v>43329</v>
      </c>
      <c r="J26" s="6">
        <v>1171</v>
      </c>
      <c r="K26" s="27">
        <f t="shared" si="0"/>
        <v>0.28399122807017546</v>
      </c>
    </row>
    <row r="27" spans="1:11" ht="19.95" customHeight="1" x14ac:dyDescent="0.3">
      <c r="A27" s="5">
        <v>41874</v>
      </c>
      <c r="B27" s="6">
        <v>730</v>
      </c>
      <c r="C27" s="5">
        <v>42238</v>
      </c>
      <c r="D27" s="6">
        <v>812</v>
      </c>
      <c r="E27" s="5">
        <v>42602</v>
      </c>
      <c r="F27" s="6">
        <v>0</v>
      </c>
      <c r="G27" s="5">
        <v>42966</v>
      </c>
      <c r="H27" s="6">
        <v>894</v>
      </c>
      <c r="I27" s="5">
        <v>43330</v>
      </c>
      <c r="J27" s="6">
        <v>907</v>
      </c>
      <c r="K27" s="27">
        <f t="shared" si="0"/>
        <v>1.45413870246085E-2</v>
      </c>
    </row>
    <row r="28" spans="1:11" ht="19.95" customHeight="1" x14ac:dyDescent="0.3">
      <c r="A28" s="5">
        <v>41875</v>
      </c>
      <c r="B28" s="6">
        <v>697</v>
      </c>
      <c r="C28" s="5">
        <v>42239</v>
      </c>
      <c r="D28" s="6">
        <v>818</v>
      </c>
      <c r="E28" s="5">
        <v>42603</v>
      </c>
      <c r="F28" s="6">
        <v>0</v>
      </c>
      <c r="G28" s="5">
        <v>42967</v>
      </c>
      <c r="H28" s="6">
        <v>889</v>
      </c>
      <c r="I28" s="5">
        <v>43331</v>
      </c>
      <c r="J28" s="6">
        <v>867</v>
      </c>
      <c r="K28" s="27">
        <f t="shared" si="0"/>
        <v>-2.4746906636670417E-2</v>
      </c>
    </row>
    <row r="30" spans="1:11" ht="17.399999999999999" x14ac:dyDescent="0.3">
      <c r="D30" s="35" t="s">
        <v>50</v>
      </c>
      <c r="E30" s="36"/>
      <c r="F30" s="37"/>
      <c r="G30" s="4" t="s">
        <v>55</v>
      </c>
      <c r="H30" s="7">
        <f>MROUND(AVERAGE(H3:H28),1)</f>
        <v>915</v>
      </c>
    </row>
    <row r="31" spans="1:11" ht="17.399999999999999" x14ac:dyDescent="0.3">
      <c r="D31" s="35" t="s">
        <v>51</v>
      </c>
      <c r="E31" s="36"/>
      <c r="F31" s="37"/>
      <c r="G31" s="4" t="s">
        <v>52</v>
      </c>
      <c r="H31" s="7">
        <f>COUNTIF(B3:B28,0)</f>
        <v>5</v>
      </c>
    </row>
    <row r="32" spans="1:11" ht="17.399999999999999" x14ac:dyDescent="0.3">
      <c r="D32" s="35" t="s">
        <v>53</v>
      </c>
      <c r="E32" s="36"/>
      <c r="F32" s="37"/>
      <c r="G32" s="4" t="s">
        <v>54</v>
      </c>
      <c r="H32" s="7">
        <f>SUM(B3:B28,D3:D28,F3:F28,H3:H28,J3:J28)</f>
        <v>102561</v>
      </c>
    </row>
  </sheetData>
  <mergeCells count="8">
    <mergeCell ref="D30:F30"/>
    <mergeCell ref="D31:F31"/>
    <mergeCell ref="D32:F32"/>
    <mergeCell ref="A1:B1"/>
    <mergeCell ref="C1:D1"/>
    <mergeCell ref="E1:F1"/>
    <mergeCell ref="G1:H1"/>
    <mergeCell ref="I1:J1"/>
  </mergeCells>
  <conditionalFormatting sqref="D3:D28 F3:F28 H3:H28 J3:J28 B3:B28">
    <cfRule type="cellIs" dxfId="0" priority="1" operator="equal">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zoomScale="85" zoomScaleNormal="85" workbookViewId="0"/>
  </sheetViews>
  <sheetFormatPr baseColWidth="10" defaultColWidth="11.44140625" defaultRowHeight="14.4" x14ac:dyDescent="0.3"/>
  <cols>
    <col min="1" max="1" width="14.6640625" style="8" bestFit="1" customWidth="1"/>
    <col min="2" max="2" width="33.33203125" style="9" customWidth="1"/>
    <col min="3" max="3" width="11.6640625" style="8" bestFit="1" customWidth="1"/>
    <col min="4" max="4" width="12.44140625" style="8" customWidth="1"/>
    <col min="5" max="10" width="14.6640625" style="8" customWidth="1"/>
    <col min="11" max="11" width="13" style="8" customWidth="1"/>
    <col min="12" max="12" width="20.109375" style="9" customWidth="1"/>
    <col min="13" max="13" width="25.44140625" style="9" customWidth="1"/>
    <col min="14" max="14" width="24.6640625" style="9" customWidth="1"/>
    <col min="15" max="16384" width="11.44140625" style="9"/>
  </cols>
  <sheetData>
    <row r="1" spans="1:12" ht="33" customHeight="1" x14ac:dyDescent="0.3">
      <c r="A1" s="22" t="s">
        <v>185</v>
      </c>
      <c r="B1" s="22"/>
      <c r="C1" s="22"/>
      <c r="D1" s="22"/>
      <c r="E1" s="22"/>
      <c r="F1" s="22"/>
      <c r="G1" s="22"/>
      <c r="H1" s="22"/>
      <c r="I1" s="22"/>
      <c r="J1" s="22"/>
      <c r="K1" s="22"/>
      <c r="L1" s="22"/>
    </row>
    <row r="2" spans="1:12" x14ac:dyDescent="0.3">
      <c r="B2"/>
      <c r="C2" s="17" t="s">
        <v>177</v>
      </c>
      <c r="D2" s="21">
        <v>9</v>
      </c>
      <c r="E2" s="17" t="s">
        <v>183</v>
      </c>
      <c r="F2" s="17" t="s">
        <v>181</v>
      </c>
      <c r="G2" s="17" t="s">
        <v>23</v>
      </c>
    </row>
    <row r="3" spans="1:12" x14ac:dyDescent="0.3">
      <c r="B3"/>
      <c r="C3" s="17" t="s">
        <v>184</v>
      </c>
      <c r="D3" s="21">
        <v>5</v>
      </c>
      <c r="E3" s="17"/>
      <c r="F3" s="17" t="s">
        <v>182</v>
      </c>
      <c r="G3" s="17" t="s">
        <v>23</v>
      </c>
      <c r="H3" s="38" t="s">
        <v>190</v>
      </c>
      <c r="I3" s="39"/>
      <c r="J3" s="39"/>
      <c r="K3" s="40"/>
      <c r="L3" s="28">
        <f>SUMIF(C6:C29,C2,J6:J29)</f>
        <v>2423</v>
      </c>
    </row>
    <row r="5" spans="1:12" s="20" customFormat="1" ht="39" customHeight="1" x14ac:dyDescent="0.3">
      <c r="A5" s="18" t="s">
        <v>22</v>
      </c>
      <c r="B5" s="19" t="s">
        <v>186</v>
      </c>
      <c r="C5" s="18" t="s">
        <v>178</v>
      </c>
      <c r="D5" s="18" t="s">
        <v>26</v>
      </c>
      <c r="E5" s="18" t="s">
        <v>176</v>
      </c>
      <c r="F5" s="18" t="s">
        <v>179</v>
      </c>
      <c r="G5" s="18" t="s">
        <v>180</v>
      </c>
      <c r="H5" s="18" t="s">
        <v>187</v>
      </c>
      <c r="I5" s="18" t="s">
        <v>174</v>
      </c>
      <c r="J5" s="18" t="s">
        <v>175</v>
      </c>
      <c r="K5" s="18" t="s">
        <v>21</v>
      </c>
      <c r="L5" s="18" t="s">
        <v>173</v>
      </c>
    </row>
    <row r="6" spans="1:12" x14ac:dyDescent="0.3">
      <c r="A6" s="14">
        <v>43293</v>
      </c>
      <c r="B6" s="15" t="s">
        <v>32</v>
      </c>
      <c r="C6" s="14"/>
      <c r="D6" s="13">
        <f>VLOOKUP(B6,'Liste des films'!$A$2:$E$94,3,FALSE)</f>
        <v>16</v>
      </c>
      <c r="E6" s="25" t="str">
        <f t="shared" ref="E6:E29" si="0">IF(OR(F6=$G$2,G6=$G$3),$E$2,"")</f>
        <v/>
      </c>
      <c r="F6" s="25"/>
      <c r="G6" s="25"/>
      <c r="H6" s="13">
        <f>I6+J6</f>
        <v>907</v>
      </c>
      <c r="I6" s="13">
        <v>0</v>
      </c>
      <c r="J6" s="13">
        <v>907</v>
      </c>
      <c r="K6" s="13">
        <v>72</v>
      </c>
      <c r="L6" s="16">
        <f t="shared" ref="L6:L29" si="1">IF(C6=$C$2,K6*$D$2,K6*$D$3)</f>
        <v>360</v>
      </c>
    </row>
    <row r="7" spans="1:12" x14ac:dyDescent="0.3">
      <c r="A7" s="14">
        <v>43294</v>
      </c>
      <c r="B7" s="15" t="s">
        <v>41</v>
      </c>
      <c r="C7" s="14"/>
      <c r="D7" s="13">
        <f>VLOOKUP(B7,'Liste des films'!$A$2:$E$94,3,FALSE)</f>
        <v>12</v>
      </c>
      <c r="E7" s="25" t="str">
        <f t="shared" si="0"/>
        <v/>
      </c>
      <c r="F7" s="25"/>
      <c r="G7" s="25"/>
      <c r="H7" s="13">
        <f t="shared" ref="H7:H29" si="2">I7+J7</f>
        <v>944</v>
      </c>
      <c r="I7" s="13">
        <v>34</v>
      </c>
      <c r="J7" s="13">
        <v>910</v>
      </c>
      <c r="K7" s="13">
        <v>66</v>
      </c>
      <c r="L7" s="16">
        <f t="shared" si="1"/>
        <v>330</v>
      </c>
    </row>
    <row r="8" spans="1:12" x14ac:dyDescent="0.3">
      <c r="A8" s="14">
        <v>43295</v>
      </c>
      <c r="B8" s="15" t="s">
        <v>35</v>
      </c>
      <c r="C8" s="14"/>
      <c r="D8" s="13">
        <f>VLOOKUP(B8,'Liste des films'!$A$2:$E$94,3,FALSE)</f>
        <v>12</v>
      </c>
      <c r="E8" s="25" t="str">
        <f t="shared" si="0"/>
        <v/>
      </c>
      <c r="F8" s="25"/>
      <c r="G8" s="25"/>
      <c r="H8" s="13">
        <f t="shared" si="2"/>
        <v>974</v>
      </c>
      <c r="I8" s="13">
        <v>120</v>
      </c>
      <c r="J8" s="13">
        <v>854</v>
      </c>
      <c r="K8" s="13">
        <v>38</v>
      </c>
      <c r="L8" s="16">
        <f t="shared" si="1"/>
        <v>190</v>
      </c>
    </row>
    <row r="9" spans="1:12" x14ac:dyDescent="0.3">
      <c r="A9" s="14">
        <v>43296</v>
      </c>
      <c r="B9" s="15" t="s">
        <v>36</v>
      </c>
      <c r="C9" s="14"/>
      <c r="D9" s="13">
        <f>VLOOKUP(B9,'Liste des films'!$A$2:$E$94,3,FALSE)</f>
        <v>14</v>
      </c>
      <c r="E9" s="25" t="str">
        <f t="shared" si="0"/>
        <v/>
      </c>
      <c r="F9" s="25"/>
      <c r="G9" s="25"/>
      <c r="H9" s="13">
        <f t="shared" si="2"/>
        <v>1173</v>
      </c>
      <c r="I9" s="13">
        <v>190</v>
      </c>
      <c r="J9" s="13">
        <v>983</v>
      </c>
      <c r="K9" s="13">
        <v>0</v>
      </c>
      <c r="L9" s="16">
        <f t="shared" si="1"/>
        <v>0</v>
      </c>
    </row>
    <row r="10" spans="1:12" x14ac:dyDescent="0.3">
      <c r="A10" s="14">
        <v>43300</v>
      </c>
      <c r="B10" s="15" t="s">
        <v>39</v>
      </c>
      <c r="C10" s="14"/>
      <c r="D10" s="13">
        <f>VLOOKUP(B10,'Liste des films'!$A$2:$E$94,3,FALSE)</f>
        <v>14</v>
      </c>
      <c r="E10" s="25" t="str">
        <f t="shared" si="0"/>
        <v/>
      </c>
      <c r="F10" s="25"/>
      <c r="G10" s="25"/>
      <c r="H10" s="13">
        <f t="shared" si="2"/>
        <v>841</v>
      </c>
      <c r="I10" s="13">
        <v>38</v>
      </c>
      <c r="J10" s="13">
        <v>803</v>
      </c>
      <c r="K10" s="13">
        <v>33</v>
      </c>
      <c r="L10" s="16">
        <f t="shared" si="1"/>
        <v>165</v>
      </c>
    </row>
    <row r="11" spans="1:12" x14ac:dyDescent="0.3">
      <c r="A11" s="14">
        <v>43301</v>
      </c>
      <c r="B11" s="12" t="s">
        <v>49</v>
      </c>
      <c r="C11" s="13"/>
      <c r="D11" s="13">
        <f>VLOOKUP(B11,'Liste des films'!$A$2:$E$94,3,FALSE)</f>
        <v>16</v>
      </c>
      <c r="E11" s="25" t="str">
        <f t="shared" si="0"/>
        <v/>
      </c>
      <c r="F11" s="25"/>
      <c r="G11" s="25"/>
      <c r="H11" s="13">
        <f t="shared" si="2"/>
        <v>881</v>
      </c>
      <c r="I11" s="13">
        <v>0</v>
      </c>
      <c r="J11" s="13">
        <v>881</v>
      </c>
      <c r="K11" s="13">
        <v>81</v>
      </c>
      <c r="L11" s="16">
        <f t="shared" si="1"/>
        <v>405</v>
      </c>
    </row>
    <row r="12" spans="1:12" x14ac:dyDescent="0.3">
      <c r="A12" s="14">
        <v>43302</v>
      </c>
      <c r="B12" s="15" t="s">
        <v>30</v>
      </c>
      <c r="C12" s="14"/>
      <c r="D12" s="13">
        <f>VLOOKUP(B12,'Liste des films'!$A$2:$E$94,3,FALSE)</f>
        <v>12</v>
      </c>
      <c r="E12" s="25" t="str">
        <f t="shared" si="0"/>
        <v/>
      </c>
      <c r="F12" s="25"/>
      <c r="G12" s="25"/>
      <c r="H12" s="13">
        <f t="shared" si="2"/>
        <v>913</v>
      </c>
      <c r="I12" s="13">
        <v>450</v>
      </c>
      <c r="J12" s="13">
        <v>463</v>
      </c>
      <c r="K12" s="13">
        <v>0</v>
      </c>
      <c r="L12" s="16">
        <f t="shared" si="1"/>
        <v>0</v>
      </c>
    </row>
    <row r="13" spans="1:12" x14ac:dyDescent="0.3">
      <c r="A13" s="14">
        <v>43303</v>
      </c>
      <c r="B13" s="15" t="s">
        <v>33</v>
      </c>
      <c r="C13" s="14"/>
      <c r="D13" s="13">
        <f>VLOOKUP(B13,'Liste des films'!$A$2:$E$94,3,FALSE)</f>
        <v>16</v>
      </c>
      <c r="E13" s="25" t="str">
        <f t="shared" si="0"/>
        <v/>
      </c>
      <c r="F13" s="25"/>
      <c r="G13" s="25"/>
      <c r="H13" s="13">
        <f t="shared" si="2"/>
        <v>1024</v>
      </c>
      <c r="I13" s="13">
        <v>256</v>
      </c>
      <c r="J13" s="13">
        <v>768</v>
      </c>
      <c r="K13" s="13">
        <v>33</v>
      </c>
      <c r="L13" s="16">
        <f t="shared" si="1"/>
        <v>165</v>
      </c>
    </row>
    <row r="14" spans="1:12" x14ac:dyDescent="0.3">
      <c r="A14" s="14">
        <v>43307</v>
      </c>
      <c r="B14" s="15" t="s">
        <v>29</v>
      </c>
      <c r="C14" s="14"/>
      <c r="D14" s="13">
        <f>VLOOKUP(B14,'Liste des films'!$A$2:$E$94,3,FALSE)</f>
        <v>14</v>
      </c>
      <c r="E14" s="25" t="str">
        <f t="shared" si="0"/>
        <v>Annulée</v>
      </c>
      <c r="F14" s="25" t="s">
        <v>23</v>
      </c>
      <c r="G14" s="25"/>
      <c r="H14" s="13">
        <f t="shared" si="2"/>
        <v>0</v>
      </c>
      <c r="I14" s="13">
        <v>0</v>
      </c>
      <c r="J14" s="13">
        <v>0</v>
      </c>
      <c r="K14" s="13">
        <v>80</v>
      </c>
      <c r="L14" s="16">
        <f t="shared" si="1"/>
        <v>400</v>
      </c>
    </row>
    <row r="15" spans="1:12" x14ac:dyDescent="0.3">
      <c r="A15" s="14">
        <v>43308</v>
      </c>
      <c r="B15" s="15" t="s">
        <v>47</v>
      </c>
      <c r="C15" s="14" t="s">
        <v>177</v>
      </c>
      <c r="D15" s="13">
        <f>VLOOKUP(B15,'Liste des films'!$A$2:$E$94,3,FALSE)</f>
        <v>16</v>
      </c>
      <c r="E15" s="25" t="str">
        <f t="shared" si="0"/>
        <v/>
      </c>
      <c r="F15" s="25"/>
      <c r="G15" s="25"/>
      <c r="H15" s="13">
        <f t="shared" si="2"/>
        <v>832</v>
      </c>
      <c r="I15" s="13">
        <v>90</v>
      </c>
      <c r="J15" s="13">
        <v>742</v>
      </c>
      <c r="K15" s="13">
        <v>24</v>
      </c>
      <c r="L15" s="16">
        <f t="shared" si="1"/>
        <v>216</v>
      </c>
    </row>
    <row r="16" spans="1:12" x14ac:dyDescent="0.3">
      <c r="A16" s="14">
        <v>43309</v>
      </c>
      <c r="B16" s="15" t="s">
        <v>28</v>
      </c>
      <c r="C16" s="14"/>
      <c r="D16" s="13">
        <f>VLOOKUP(B16,'Liste des films'!$A$2:$E$94,3,FALSE)</f>
        <v>16</v>
      </c>
      <c r="E16" s="25" t="str">
        <f t="shared" si="0"/>
        <v/>
      </c>
      <c r="F16" s="25"/>
      <c r="G16" s="25"/>
      <c r="H16" s="13">
        <f t="shared" si="2"/>
        <v>1004</v>
      </c>
      <c r="I16" s="13">
        <v>45</v>
      </c>
      <c r="J16" s="13">
        <v>959</v>
      </c>
      <c r="K16" s="13">
        <v>25</v>
      </c>
      <c r="L16" s="16">
        <f t="shared" si="1"/>
        <v>125</v>
      </c>
    </row>
    <row r="17" spans="1:12" x14ac:dyDescent="0.3">
      <c r="A17" s="14">
        <v>43310</v>
      </c>
      <c r="B17" s="15" t="s">
        <v>45</v>
      </c>
      <c r="C17" s="14"/>
      <c r="D17" s="13">
        <f>VLOOKUP(B17,'Liste des films'!$A$2:$E$94,3,FALSE)</f>
        <v>16</v>
      </c>
      <c r="E17" s="25" t="str">
        <f t="shared" si="0"/>
        <v/>
      </c>
      <c r="F17" s="25"/>
      <c r="G17" s="25"/>
      <c r="H17" s="13">
        <f t="shared" si="2"/>
        <v>828</v>
      </c>
      <c r="I17" s="13">
        <v>23</v>
      </c>
      <c r="J17" s="13">
        <v>805</v>
      </c>
      <c r="K17" s="13">
        <v>59</v>
      </c>
      <c r="L17" s="16">
        <f t="shared" si="1"/>
        <v>295</v>
      </c>
    </row>
    <row r="18" spans="1:12" x14ac:dyDescent="0.3">
      <c r="A18" s="14">
        <v>43314</v>
      </c>
      <c r="B18" s="15" t="s">
        <v>43</v>
      </c>
      <c r="C18" s="14"/>
      <c r="D18" s="13">
        <f>VLOOKUP(B18,'Liste des films'!$A$2:$E$94,3,FALSE)</f>
        <v>16</v>
      </c>
      <c r="E18" s="25" t="str">
        <f t="shared" si="0"/>
        <v>Annulée</v>
      </c>
      <c r="F18" s="25" t="s">
        <v>23</v>
      </c>
      <c r="G18" s="25" t="s">
        <v>23</v>
      </c>
      <c r="H18" s="13">
        <f t="shared" si="2"/>
        <v>0</v>
      </c>
      <c r="I18" s="13">
        <v>0</v>
      </c>
      <c r="J18" s="13">
        <v>0</v>
      </c>
      <c r="K18" s="13">
        <v>54</v>
      </c>
      <c r="L18" s="16">
        <f t="shared" si="1"/>
        <v>270</v>
      </c>
    </row>
    <row r="19" spans="1:12" x14ac:dyDescent="0.3">
      <c r="A19" s="14">
        <v>43315</v>
      </c>
      <c r="B19" s="15" t="s">
        <v>38</v>
      </c>
      <c r="C19" s="14"/>
      <c r="D19" s="13">
        <f>VLOOKUP(B19,'Liste des films'!$A$2:$E$94,3,FALSE)</f>
        <v>12</v>
      </c>
      <c r="E19" s="25" t="str">
        <f t="shared" si="0"/>
        <v/>
      </c>
      <c r="F19" s="25"/>
      <c r="G19" s="25"/>
      <c r="H19" s="13">
        <f t="shared" si="2"/>
        <v>1773</v>
      </c>
      <c r="I19" s="13">
        <v>830</v>
      </c>
      <c r="J19" s="13">
        <v>943</v>
      </c>
      <c r="K19" s="13">
        <v>26</v>
      </c>
      <c r="L19" s="16">
        <f t="shared" si="1"/>
        <v>130</v>
      </c>
    </row>
    <row r="20" spans="1:12" x14ac:dyDescent="0.3">
      <c r="A20" s="14">
        <v>43316</v>
      </c>
      <c r="B20" s="15" t="s">
        <v>48</v>
      </c>
      <c r="C20" s="14"/>
      <c r="D20" s="13">
        <f>VLOOKUP(B20,'Liste des films'!$A$2:$E$94,3,FALSE)</f>
        <v>16</v>
      </c>
      <c r="E20" s="25" t="str">
        <f t="shared" si="0"/>
        <v/>
      </c>
      <c r="F20" s="25"/>
      <c r="G20" s="25"/>
      <c r="H20" s="13">
        <f t="shared" si="2"/>
        <v>909</v>
      </c>
      <c r="I20" s="13">
        <v>39</v>
      </c>
      <c r="J20" s="13">
        <v>870</v>
      </c>
      <c r="K20" s="13">
        <v>81</v>
      </c>
      <c r="L20" s="16">
        <f t="shared" si="1"/>
        <v>405</v>
      </c>
    </row>
    <row r="21" spans="1:12" x14ac:dyDescent="0.3">
      <c r="A21" s="14">
        <v>43317</v>
      </c>
      <c r="B21" s="15" t="s">
        <v>37</v>
      </c>
      <c r="C21" s="14"/>
      <c r="D21" s="13">
        <f>VLOOKUP(B21,'Liste des films'!$A$2:$E$94,3,FALSE)</f>
        <v>16</v>
      </c>
      <c r="E21" s="25" t="str">
        <f t="shared" si="0"/>
        <v/>
      </c>
      <c r="F21" s="25"/>
      <c r="G21" s="25"/>
      <c r="H21" s="13">
        <f t="shared" si="2"/>
        <v>878</v>
      </c>
      <c r="I21" s="13">
        <v>378</v>
      </c>
      <c r="J21" s="13">
        <v>500</v>
      </c>
      <c r="K21" s="13">
        <v>0</v>
      </c>
      <c r="L21" s="16">
        <f t="shared" si="1"/>
        <v>0</v>
      </c>
    </row>
    <row r="22" spans="1:12" x14ac:dyDescent="0.3">
      <c r="A22" s="14">
        <v>43321</v>
      </c>
      <c r="B22" s="12" t="s">
        <v>27</v>
      </c>
      <c r="C22" s="13"/>
      <c r="D22" s="13">
        <f>VLOOKUP(B22,'Liste des films'!$A$2:$E$94,3,FALSE)</f>
        <v>14</v>
      </c>
      <c r="E22" s="25" t="str">
        <f t="shared" si="0"/>
        <v/>
      </c>
      <c r="F22" s="25"/>
      <c r="G22" s="25"/>
      <c r="H22" s="13">
        <f t="shared" si="2"/>
        <v>1023</v>
      </c>
      <c r="I22" s="13">
        <v>123</v>
      </c>
      <c r="J22" s="13">
        <v>900</v>
      </c>
      <c r="K22" s="13">
        <v>78</v>
      </c>
      <c r="L22" s="16">
        <f t="shared" si="1"/>
        <v>390</v>
      </c>
    </row>
    <row r="23" spans="1:12" x14ac:dyDescent="0.3">
      <c r="A23" s="14">
        <v>43322</v>
      </c>
      <c r="B23" s="15" t="s">
        <v>25</v>
      </c>
      <c r="C23" s="14"/>
      <c r="D23" s="13">
        <f>VLOOKUP(B23,'Liste des films'!$A$2:$E$94,3,FALSE)</f>
        <v>16</v>
      </c>
      <c r="E23" s="25" t="str">
        <f t="shared" si="0"/>
        <v>Annulée</v>
      </c>
      <c r="F23" s="25"/>
      <c r="G23" s="25" t="s">
        <v>23</v>
      </c>
      <c r="H23" s="13">
        <f t="shared" si="2"/>
        <v>0</v>
      </c>
      <c r="I23" s="13">
        <v>0</v>
      </c>
      <c r="J23" s="13">
        <v>0</v>
      </c>
      <c r="K23" s="13">
        <v>39</v>
      </c>
      <c r="L23" s="16">
        <f t="shared" si="1"/>
        <v>195</v>
      </c>
    </row>
    <row r="24" spans="1:12" x14ac:dyDescent="0.3">
      <c r="A24" s="14">
        <v>43323</v>
      </c>
      <c r="B24" s="15" t="s">
        <v>44</v>
      </c>
      <c r="C24" s="14"/>
      <c r="D24" s="13">
        <f>VLOOKUP(B24,'Liste des films'!$A$2:$E$94,3,FALSE)</f>
        <v>14</v>
      </c>
      <c r="E24" s="25" t="str">
        <f t="shared" si="0"/>
        <v/>
      </c>
      <c r="F24" s="25"/>
      <c r="G24" s="25"/>
      <c r="H24" s="13">
        <f t="shared" si="2"/>
        <v>987</v>
      </c>
      <c r="I24" s="13">
        <v>186</v>
      </c>
      <c r="J24" s="13">
        <v>801</v>
      </c>
      <c r="K24" s="13">
        <v>74</v>
      </c>
      <c r="L24" s="16">
        <f t="shared" si="1"/>
        <v>370</v>
      </c>
    </row>
    <row r="25" spans="1:12" x14ac:dyDescent="0.3">
      <c r="A25" s="14">
        <v>43324</v>
      </c>
      <c r="B25" s="15" t="s">
        <v>42</v>
      </c>
      <c r="C25" s="14" t="s">
        <v>177</v>
      </c>
      <c r="D25" s="13">
        <f>VLOOKUP(B25,'Liste des films'!$A$2:$E$94,3,FALSE)</f>
        <v>14</v>
      </c>
      <c r="E25" s="25" t="str">
        <f t="shared" si="0"/>
        <v/>
      </c>
      <c r="F25" s="25"/>
      <c r="G25" s="25"/>
      <c r="H25" s="13">
        <f t="shared" si="2"/>
        <v>995</v>
      </c>
      <c r="I25" s="13">
        <v>230</v>
      </c>
      <c r="J25" s="13">
        <v>765</v>
      </c>
      <c r="K25" s="13">
        <v>38</v>
      </c>
      <c r="L25" s="16">
        <f t="shared" si="1"/>
        <v>342</v>
      </c>
    </row>
    <row r="26" spans="1:12" x14ac:dyDescent="0.3">
      <c r="A26" s="14">
        <v>43328</v>
      </c>
      <c r="B26" s="15" t="s">
        <v>34</v>
      </c>
      <c r="C26" s="14"/>
      <c r="D26" s="13">
        <f>VLOOKUP(B26,'Liste des films'!$A$2:$E$94,3,FALSE)</f>
        <v>14</v>
      </c>
      <c r="E26" s="25" t="str">
        <f t="shared" si="0"/>
        <v/>
      </c>
      <c r="F26" s="25"/>
      <c r="G26" s="25"/>
      <c r="H26" s="13">
        <f t="shared" si="2"/>
        <v>1065</v>
      </c>
      <c r="I26" s="13">
        <v>190</v>
      </c>
      <c r="J26" s="13">
        <v>875</v>
      </c>
      <c r="K26" s="13">
        <v>0</v>
      </c>
      <c r="L26" s="16">
        <f t="shared" si="1"/>
        <v>0</v>
      </c>
    </row>
    <row r="27" spans="1:12" x14ac:dyDescent="0.3">
      <c r="A27" s="14">
        <v>43329</v>
      </c>
      <c r="B27" s="15" t="s">
        <v>31</v>
      </c>
      <c r="C27" s="14" t="s">
        <v>177</v>
      </c>
      <c r="D27" s="13">
        <f>VLOOKUP(B27,'Liste des films'!$A$2:$E$94,3,FALSE)</f>
        <v>14</v>
      </c>
      <c r="E27" s="25" t="str">
        <f t="shared" si="0"/>
        <v/>
      </c>
      <c r="F27" s="25"/>
      <c r="G27" s="25"/>
      <c r="H27" s="13">
        <f t="shared" si="2"/>
        <v>961</v>
      </c>
      <c r="I27" s="13">
        <v>45</v>
      </c>
      <c r="J27" s="13">
        <v>916</v>
      </c>
      <c r="K27" s="13">
        <v>35</v>
      </c>
      <c r="L27" s="16">
        <f t="shared" si="1"/>
        <v>315</v>
      </c>
    </row>
    <row r="28" spans="1:12" x14ac:dyDescent="0.3">
      <c r="A28" s="14">
        <v>43330</v>
      </c>
      <c r="B28" s="15" t="s">
        <v>40</v>
      </c>
      <c r="C28" s="14"/>
      <c r="D28" s="13">
        <f>VLOOKUP(B28,'Liste des films'!$A$2:$E$94,3,FALSE)</f>
        <v>16</v>
      </c>
      <c r="E28" s="25" t="str">
        <f t="shared" si="0"/>
        <v/>
      </c>
      <c r="F28" s="25"/>
      <c r="G28" s="25"/>
      <c r="H28" s="13">
        <f t="shared" si="2"/>
        <v>1167</v>
      </c>
      <c r="I28" s="13">
        <v>298</v>
      </c>
      <c r="J28" s="13">
        <v>869</v>
      </c>
      <c r="K28" s="13">
        <v>54</v>
      </c>
      <c r="L28" s="16">
        <f t="shared" si="1"/>
        <v>270</v>
      </c>
    </row>
    <row r="29" spans="1:12" x14ac:dyDescent="0.3">
      <c r="A29" s="14">
        <v>43331</v>
      </c>
      <c r="B29" s="15" t="s">
        <v>46</v>
      </c>
      <c r="C29" s="14"/>
      <c r="D29" s="13">
        <f>VLOOKUP(B29,'Liste des films'!$A$2:$E$94,3,FALSE)</f>
        <v>10</v>
      </c>
      <c r="E29" s="25" t="str">
        <f t="shared" si="0"/>
        <v/>
      </c>
      <c r="F29" s="25"/>
      <c r="G29" s="25"/>
      <c r="H29" s="13">
        <f t="shared" si="2"/>
        <v>1171</v>
      </c>
      <c r="I29" s="13">
        <v>312</v>
      </c>
      <c r="J29" s="13">
        <v>859</v>
      </c>
      <c r="K29" s="13">
        <v>26</v>
      </c>
      <c r="L29" s="16">
        <f t="shared" si="1"/>
        <v>130</v>
      </c>
    </row>
  </sheetData>
  <sortState ref="A6:K29">
    <sortCondition ref="A6:A29"/>
  </sortState>
  <mergeCells count="1">
    <mergeCell ref="H3:K3"/>
  </mergeCells>
  <printOptions horizontalCentered="1" verticalCentered="1"/>
  <pageMargins left="0.78740157480314965" right="0.78740157480314965" top="0.78740157480314965" bottom="0.78740157480314965" header="0.31496062992125984" footer="0.31496062992125984"/>
  <pageSetup paperSize="9" orientation="landscape" r:id="rId1"/>
  <headerFooter>
    <oddFooter>&amp;L&amp;D&amp;R&amp;A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zoomScale="70" zoomScaleNormal="70" workbookViewId="0"/>
  </sheetViews>
  <sheetFormatPr baseColWidth="10" defaultRowHeight="14.4" x14ac:dyDescent="0.3"/>
  <cols>
    <col min="1" max="1" width="49" bestFit="1" customWidth="1"/>
    <col min="3" max="3" width="21.6640625" customWidth="1"/>
    <col min="4" max="4" width="19.77734375" customWidth="1"/>
    <col min="5" max="5" width="255.6640625" bestFit="1" customWidth="1"/>
  </cols>
  <sheetData>
    <row r="1" spans="1:5" x14ac:dyDescent="0.3">
      <c r="A1" s="10" t="s">
        <v>56</v>
      </c>
      <c r="B1" s="11" t="s">
        <v>24</v>
      </c>
      <c r="C1" s="11" t="s">
        <v>26</v>
      </c>
      <c r="D1" s="11" t="s">
        <v>188</v>
      </c>
      <c r="E1" s="10" t="s">
        <v>57</v>
      </c>
    </row>
    <row r="2" spans="1:5" x14ac:dyDescent="0.3">
      <c r="A2" s="12" t="s">
        <v>58</v>
      </c>
      <c r="B2" s="13">
        <v>12</v>
      </c>
      <c r="C2" s="13">
        <v>16</v>
      </c>
      <c r="D2" s="13">
        <v>1012099</v>
      </c>
      <c r="E2" s="12" t="s">
        <v>59</v>
      </c>
    </row>
    <row r="3" spans="1:5" x14ac:dyDescent="0.3">
      <c r="A3" s="12" t="s">
        <v>60</v>
      </c>
      <c r="B3" s="13">
        <v>16</v>
      </c>
      <c r="C3" s="13">
        <v>16</v>
      </c>
      <c r="D3" s="13">
        <v>1009332</v>
      </c>
      <c r="E3" s="12"/>
    </row>
    <row r="4" spans="1:5" x14ac:dyDescent="0.3">
      <c r="A4" s="12" t="s">
        <v>25</v>
      </c>
      <c r="B4" s="13">
        <v>14</v>
      </c>
      <c r="C4" s="13">
        <v>16</v>
      </c>
      <c r="D4" s="13">
        <v>1012029</v>
      </c>
      <c r="E4" s="12" t="s">
        <v>191</v>
      </c>
    </row>
    <row r="5" spans="1:5" x14ac:dyDescent="0.3">
      <c r="A5" s="12" t="s">
        <v>61</v>
      </c>
      <c r="B5" s="13">
        <v>16</v>
      </c>
      <c r="C5" s="13">
        <v>16</v>
      </c>
      <c r="D5" s="13">
        <v>1010910</v>
      </c>
      <c r="E5" s="12"/>
    </row>
    <row r="6" spans="1:5" x14ac:dyDescent="0.3">
      <c r="A6" s="12" t="s">
        <v>62</v>
      </c>
      <c r="B6" s="13">
        <v>12</v>
      </c>
      <c r="C6" s="13">
        <v>14</v>
      </c>
      <c r="D6" s="13">
        <v>1012415</v>
      </c>
      <c r="E6" s="12" t="s">
        <v>63</v>
      </c>
    </row>
    <row r="7" spans="1:5" x14ac:dyDescent="0.3">
      <c r="A7" s="12" t="s">
        <v>27</v>
      </c>
      <c r="B7" s="13">
        <v>14</v>
      </c>
      <c r="C7" s="13">
        <v>14</v>
      </c>
      <c r="D7" s="13">
        <v>1009640</v>
      </c>
      <c r="E7" s="12" t="s">
        <v>64</v>
      </c>
    </row>
    <row r="8" spans="1:5" x14ac:dyDescent="0.3">
      <c r="A8" s="12" t="s">
        <v>65</v>
      </c>
      <c r="B8" s="13">
        <v>16</v>
      </c>
      <c r="C8" s="13"/>
      <c r="D8" s="13">
        <v>1010564</v>
      </c>
      <c r="E8" s="12"/>
    </row>
    <row r="9" spans="1:5" x14ac:dyDescent="0.3">
      <c r="A9" s="12" t="s">
        <v>28</v>
      </c>
      <c r="B9" s="13">
        <v>16</v>
      </c>
      <c r="C9" s="13">
        <v>16</v>
      </c>
      <c r="D9" s="13">
        <v>1009828</v>
      </c>
      <c r="E9" s="12"/>
    </row>
    <row r="10" spans="1:5" x14ac:dyDescent="0.3">
      <c r="A10" s="12" t="s">
        <v>66</v>
      </c>
      <c r="B10" s="13">
        <v>12</v>
      </c>
      <c r="C10" s="13">
        <v>14</v>
      </c>
      <c r="D10" s="13">
        <v>1007889</v>
      </c>
      <c r="E10" s="12"/>
    </row>
    <row r="11" spans="1:5" x14ac:dyDescent="0.3">
      <c r="A11" s="12" t="s">
        <v>67</v>
      </c>
      <c r="B11" s="13">
        <v>16</v>
      </c>
      <c r="C11" s="13">
        <v>16</v>
      </c>
      <c r="D11" s="13">
        <v>1010008</v>
      </c>
      <c r="E11" s="12"/>
    </row>
    <row r="12" spans="1:5" x14ac:dyDescent="0.3">
      <c r="A12" s="12" t="s">
        <v>68</v>
      </c>
      <c r="B12" s="13">
        <v>16</v>
      </c>
      <c r="C12" s="13">
        <v>16</v>
      </c>
      <c r="D12" s="13">
        <v>1009354</v>
      </c>
      <c r="E12" s="12"/>
    </row>
    <row r="13" spans="1:5" x14ac:dyDescent="0.3">
      <c r="A13" s="12" t="s">
        <v>29</v>
      </c>
      <c r="B13" s="13">
        <v>12</v>
      </c>
      <c r="C13" s="13">
        <v>14</v>
      </c>
      <c r="D13" s="13">
        <v>1009404</v>
      </c>
      <c r="E13" s="12"/>
    </row>
    <row r="14" spans="1:5" x14ac:dyDescent="0.3">
      <c r="A14" s="12" t="s">
        <v>69</v>
      </c>
      <c r="B14" s="13">
        <v>16</v>
      </c>
      <c r="C14" s="13">
        <v>16</v>
      </c>
      <c r="D14" s="13">
        <v>1010697</v>
      </c>
      <c r="E14" s="12"/>
    </row>
    <row r="15" spans="1:5" x14ac:dyDescent="0.3">
      <c r="A15" s="12" t="s">
        <v>30</v>
      </c>
      <c r="B15" s="13">
        <v>12</v>
      </c>
      <c r="C15" s="13">
        <v>12</v>
      </c>
      <c r="D15" s="13">
        <v>1009925</v>
      </c>
      <c r="E15" s="12" t="s">
        <v>70</v>
      </c>
    </row>
    <row r="16" spans="1:5" x14ac:dyDescent="0.3">
      <c r="A16" s="12" t="s">
        <v>71</v>
      </c>
      <c r="B16" s="13">
        <v>12</v>
      </c>
      <c r="C16" s="13"/>
      <c r="D16" s="13">
        <v>1012928</v>
      </c>
      <c r="E16" s="12"/>
    </row>
    <row r="17" spans="1:5" x14ac:dyDescent="0.3">
      <c r="A17" s="12" t="s">
        <v>72</v>
      </c>
      <c r="B17" s="13">
        <v>14</v>
      </c>
      <c r="C17" s="13">
        <v>14</v>
      </c>
      <c r="D17" s="13">
        <v>1009777</v>
      </c>
      <c r="E17" s="12" t="s">
        <v>73</v>
      </c>
    </row>
    <row r="18" spans="1:5" x14ac:dyDescent="0.3">
      <c r="A18" s="12" t="s">
        <v>74</v>
      </c>
      <c r="B18" s="13">
        <v>16</v>
      </c>
      <c r="C18" s="13"/>
      <c r="D18" s="13">
        <v>1011050</v>
      </c>
      <c r="E18" s="12"/>
    </row>
    <row r="19" spans="1:5" x14ac:dyDescent="0.3">
      <c r="A19" s="12" t="s">
        <v>75</v>
      </c>
      <c r="B19" s="13">
        <v>14</v>
      </c>
      <c r="C19" s="13">
        <v>14</v>
      </c>
      <c r="D19" s="13">
        <v>1009637</v>
      </c>
      <c r="E19" s="12" t="s">
        <v>76</v>
      </c>
    </row>
    <row r="20" spans="1:5" x14ac:dyDescent="0.3">
      <c r="A20" s="12" t="s">
        <v>77</v>
      </c>
      <c r="B20" s="13">
        <v>10</v>
      </c>
      <c r="C20" s="13">
        <v>12</v>
      </c>
      <c r="D20" s="13">
        <v>1011447</v>
      </c>
      <c r="E20" s="12" t="s">
        <v>78</v>
      </c>
    </row>
    <row r="21" spans="1:5" x14ac:dyDescent="0.3">
      <c r="A21" s="12" t="s">
        <v>31</v>
      </c>
      <c r="B21" s="13">
        <v>6</v>
      </c>
      <c r="C21" s="13">
        <v>14</v>
      </c>
      <c r="D21" s="13">
        <v>1012658</v>
      </c>
      <c r="E21" s="12" t="s">
        <v>192</v>
      </c>
    </row>
    <row r="22" spans="1:5" x14ac:dyDescent="0.3">
      <c r="A22" s="12" t="s">
        <v>79</v>
      </c>
      <c r="B22" s="13">
        <v>12</v>
      </c>
      <c r="C22" s="13">
        <v>14</v>
      </c>
      <c r="D22" s="13">
        <v>1010352</v>
      </c>
      <c r="E22" s="12" t="s">
        <v>80</v>
      </c>
    </row>
    <row r="23" spans="1:5" x14ac:dyDescent="0.3">
      <c r="A23" s="12" t="s">
        <v>32</v>
      </c>
      <c r="B23" s="13">
        <v>14</v>
      </c>
      <c r="C23" s="13">
        <v>16</v>
      </c>
      <c r="D23" s="13">
        <v>1008941</v>
      </c>
      <c r="E23" s="12"/>
    </row>
    <row r="24" spans="1:5" x14ac:dyDescent="0.3">
      <c r="A24" s="12" t="s">
        <v>81</v>
      </c>
      <c r="B24" s="13">
        <v>16</v>
      </c>
      <c r="C24" s="13">
        <v>16</v>
      </c>
      <c r="D24" s="13">
        <v>1010729</v>
      </c>
      <c r="E24" s="12"/>
    </row>
    <row r="25" spans="1:5" x14ac:dyDescent="0.3">
      <c r="A25" s="12" t="s">
        <v>82</v>
      </c>
      <c r="B25" s="13">
        <v>10</v>
      </c>
      <c r="C25" s="13"/>
      <c r="D25" s="13">
        <v>1011162</v>
      </c>
      <c r="E25" s="12"/>
    </row>
    <row r="26" spans="1:5" x14ac:dyDescent="0.3">
      <c r="A26" s="12" t="s">
        <v>83</v>
      </c>
      <c r="B26" s="13">
        <v>18</v>
      </c>
      <c r="C26" s="13"/>
      <c r="D26" s="13">
        <v>1009146</v>
      </c>
      <c r="E26" s="12"/>
    </row>
    <row r="27" spans="1:5" x14ac:dyDescent="0.3">
      <c r="A27" s="12" t="s">
        <v>84</v>
      </c>
      <c r="B27" s="13">
        <v>0</v>
      </c>
      <c r="C27" s="13">
        <v>12</v>
      </c>
      <c r="D27" s="13">
        <v>1010663</v>
      </c>
      <c r="E27" s="12"/>
    </row>
    <row r="28" spans="1:5" x14ac:dyDescent="0.3">
      <c r="A28" s="12" t="s">
        <v>85</v>
      </c>
      <c r="B28" s="13">
        <v>16</v>
      </c>
      <c r="C28" s="13">
        <v>16</v>
      </c>
      <c r="D28" s="13">
        <v>1011023</v>
      </c>
      <c r="E28" s="12"/>
    </row>
    <row r="29" spans="1:5" x14ac:dyDescent="0.3">
      <c r="A29" s="12" t="s">
        <v>86</v>
      </c>
      <c r="B29" s="13">
        <v>12</v>
      </c>
      <c r="C29" s="13">
        <v>14</v>
      </c>
      <c r="D29" s="13">
        <v>1009150</v>
      </c>
      <c r="E29" s="12" t="s">
        <v>87</v>
      </c>
    </row>
    <row r="30" spans="1:5" x14ac:dyDescent="0.3">
      <c r="A30" s="12" t="s">
        <v>88</v>
      </c>
      <c r="B30" s="13">
        <v>12</v>
      </c>
      <c r="C30" s="13">
        <v>14</v>
      </c>
      <c r="D30" s="13">
        <v>1010740</v>
      </c>
      <c r="E30" s="12" t="s">
        <v>193</v>
      </c>
    </row>
    <row r="31" spans="1:5" x14ac:dyDescent="0.3">
      <c r="A31" s="12" t="s">
        <v>33</v>
      </c>
      <c r="B31" s="13">
        <v>14</v>
      </c>
      <c r="C31" s="13">
        <v>16</v>
      </c>
      <c r="D31" s="13">
        <v>1012124</v>
      </c>
      <c r="E31" s="12" t="s">
        <v>89</v>
      </c>
    </row>
    <row r="32" spans="1:5" x14ac:dyDescent="0.3">
      <c r="A32" s="12" t="s">
        <v>90</v>
      </c>
      <c r="B32" s="13">
        <v>16</v>
      </c>
      <c r="C32" s="13">
        <v>16</v>
      </c>
      <c r="D32" s="13">
        <v>1010899</v>
      </c>
      <c r="E32" s="12"/>
    </row>
    <row r="33" spans="1:5" x14ac:dyDescent="0.3">
      <c r="A33" s="12" t="s">
        <v>91</v>
      </c>
      <c r="B33" s="13">
        <v>10</v>
      </c>
      <c r="C33" s="13">
        <v>14</v>
      </c>
      <c r="D33" s="13">
        <v>1010003</v>
      </c>
      <c r="E33" s="12" t="s">
        <v>92</v>
      </c>
    </row>
    <row r="34" spans="1:5" x14ac:dyDescent="0.3">
      <c r="A34" s="12" t="s">
        <v>93</v>
      </c>
      <c r="B34" s="13">
        <v>12</v>
      </c>
      <c r="C34" s="13">
        <v>12</v>
      </c>
      <c r="D34" s="13">
        <v>1010925</v>
      </c>
      <c r="E34" s="12" t="s">
        <v>94</v>
      </c>
    </row>
    <row r="35" spans="1:5" x14ac:dyDescent="0.3">
      <c r="A35" s="12" t="s">
        <v>95</v>
      </c>
      <c r="B35" s="13">
        <v>16</v>
      </c>
      <c r="C35" s="13"/>
      <c r="D35" s="13">
        <v>1010412</v>
      </c>
      <c r="E35" s="12"/>
    </row>
    <row r="36" spans="1:5" x14ac:dyDescent="0.3">
      <c r="A36" s="12" t="s">
        <v>96</v>
      </c>
      <c r="B36" s="13">
        <v>0</v>
      </c>
      <c r="C36" s="13">
        <v>12</v>
      </c>
      <c r="D36" s="13">
        <v>1010475</v>
      </c>
      <c r="E36" s="12" t="s">
        <v>194</v>
      </c>
    </row>
    <row r="37" spans="1:5" x14ac:dyDescent="0.3">
      <c r="A37" s="12" t="s">
        <v>34</v>
      </c>
      <c r="B37" s="13">
        <v>10</v>
      </c>
      <c r="C37" s="13">
        <v>14</v>
      </c>
      <c r="D37" s="13">
        <v>1012121</v>
      </c>
      <c r="E37" s="12" t="s">
        <v>97</v>
      </c>
    </row>
    <row r="38" spans="1:5" x14ac:dyDescent="0.3">
      <c r="A38" s="12" t="s">
        <v>98</v>
      </c>
      <c r="B38" s="13">
        <v>16</v>
      </c>
      <c r="C38" s="13">
        <v>16</v>
      </c>
      <c r="D38" s="13">
        <v>1010501</v>
      </c>
      <c r="E38" s="12"/>
    </row>
    <row r="39" spans="1:5" x14ac:dyDescent="0.3">
      <c r="A39" s="12" t="s">
        <v>99</v>
      </c>
      <c r="B39" s="13">
        <v>12</v>
      </c>
      <c r="C39" s="13">
        <v>14</v>
      </c>
      <c r="D39" s="13">
        <v>1009039</v>
      </c>
      <c r="E39" s="12"/>
    </row>
    <row r="40" spans="1:5" x14ac:dyDescent="0.3">
      <c r="A40" s="12" t="s">
        <v>35</v>
      </c>
      <c r="B40" s="13">
        <v>6</v>
      </c>
      <c r="C40" s="13">
        <v>12</v>
      </c>
      <c r="D40" s="13">
        <v>1011121</v>
      </c>
      <c r="E40" s="12" t="s">
        <v>100</v>
      </c>
    </row>
    <row r="41" spans="1:5" x14ac:dyDescent="0.3">
      <c r="A41" s="12" t="s">
        <v>101</v>
      </c>
      <c r="B41" s="13">
        <v>6</v>
      </c>
      <c r="C41" s="13">
        <v>14</v>
      </c>
      <c r="D41" s="13">
        <v>1011258</v>
      </c>
      <c r="E41" s="12" t="s">
        <v>102</v>
      </c>
    </row>
    <row r="42" spans="1:5" x14ac:dyDescent="0.3">
      <c r="A42" s="12" t="s">
        <v>36</v>
      </c>
      <c r="B42" s="13">
        <v>8</v>
      </c>
      <c r="C42" s="13">
        <v>14</v>
      </c>
      <c r="D42" s="13">
        <v>1009909</v>
      </c>
      <c r="E42" s="12" t="s">
        <v>103</v>
      </c>
    </row>
    <row r="43" spans="1:5" x14ac:dyDescent="0.3">
      <c r="A43" s="12" t="s">
        <v>104</v>
      </c>
      <c r="B43" s="13">
        <v>8</v>
      </c>
      <c r="C43" s="13">
        <v>8</v>
      </c>
      <c r="D43" s="13">
        <v>1009388</v>
      </c>
      <c r="E43" s="12" t="s">
        <v>105</v>
      </c>
    </row>
    <row r="44" spans="1:5" x14ac:dyDescent="0.3">
      <c r="A44" s="12" t="s">
        <v>37</v>
      </c>
      <c r="B44" s="13">
        <v>16</v>
      </c>
      <c r="C44" s="13">
        <v>16</v>
      </c>
      <c r="D44" s="13">
        <v>1012604</v>
      </c>
      <c r="E44" s="12"/>
    </row>
    <row r="45" spans="1:5" x14ac:dyDescent="0.3">
      <c r="A45" s="12" t="s">
        <v>106</v>
      </c>
      <c r="B45" s="13">
        <v>8</v>
      </c>
      <c r="C45" s="13">
        <v>10</v>
      </c>
      <c r="D45" s="13">
        <v>1011854</v>
      </c>
      <c r="E45" s="12" t="s">
        <v>107</v>
      </c>
    </row>
    <row r="46" spans="1:5" x14ac:dyDescent="0.3">
      <c r="A46" s="12" t="s">
        <v>38</v>
      </c>
      <c r="B46" s="13">
        <v>10</v>
      </c>
      <c r="C46" s="13">
        <v>12</v>
      </c>
      <c r="D46" s="13">
        <v>1010308</v>
      </c>
      <c r="E46" s="12" t="s">
        <v>108</v>
      </c>
    </row>
    <row r="47" spans="1:5" x14ac:dyDescent="0.3">
      <c r="A47" s="12" t="s">
        <v>109</v>
      </c>
      <c r="B47" s="13">
        <v>16</v>
      </c>
      <c r="C47" s="13">
        <v>16</v>
      </c>
      <c r="D47" s="13">
        <v>1009990</v>
      </c>
      <c r="E47" s="12"/>
    </row>
    <row r="48" spans="1:5" x14ac:dyDescent="0.3">
      <c r="A48" s="12" t="s">
        <v>110</v>
      </c>
      <c r="B48" s="13">
        <v>6</v>
      </c>
      <c r="C48" s="13">
        <v>6</v>
      </c>
      <c r="D48" s="13">
        <v>1011723</v>
      </c>
      <c r="E48" s="12" t="s">
        <v>111</v>
      </c>
    </row>
    <row r="49" spans="1:5" x14ac:dyDescent="0.3">
      <c r="A49" s="12" t="s">
        <v>112</v>
      </c>
      <c r="B49" s="13">
        <v>6</v>
      </c>
      <c r="C49" s="13">
        <v>6</v>
      </c>
      <c r="D49" s="13">
        <v>1009336</v>
      </c>
      <c r="E49" s="12"/>
    </row>
    <row r="50" spans="1:5" x14ac:dyDescent="0.3">
      <c r="A50" s="12" t="s">
        <v>113</v>
      </c>
      <c r="B50" s="13">
        <v>10</v>
      </c>
      <c r="C50" s="13">
        <v>14</v>
      </c>
      <c r="D50" s="13">
        <v>1011122</v>
      </c>
      <c r="E50" s="12" t="s">
        <v>114</v>
      </c>
    </row>
    <row r="51" spans="1:5" x14ac:dyDescent="0.3">
      <c r="A51" s="12" t="s">
        <v>115</v>
      </c>
      <c r="B51" s="13">
        <v>8</v>
      </c>
      <c r="C51" s="13">
        <v>16</v>
      </c>
      <c r="D51" s="13">
        <v>1012126</v>
      </c>
      <c r="E51" s="12" t="s">
        <v>116</v>
      </c>
    </row>
    <row r="52" spans="1:5" x14ac:dyDescent="0.3">
      <c r="A52" s="12" t="s">
        <v>117</v>
      </c>
      <c r="B52" s="13">
        <v>10</v>
      </c>
      <c r="C52" s="13">
        <v>14</v>
      </c>
      <c r="D52" s="13">
        <v>1012012</v>
      </c>
      <c r="E52" s="12" t="s">
        <v>118</v>
      </c>
    </row>
    <row r="53" spans="1:5" x14ac:dyDescent="0.3">
      <c r="A53" s="12" t="s">
        <v>39</v>
      </c>
      <c r="B53" s="13">
        <v>14</v>
      </c>
      <c r="C53" s="13">
        <v>14</v>
      </c>
      <c r="D53" s="13">
        <v>1012391</v>
      </c>
      <c r="E53" s="12" t="s">
        <v>119</v>
      </c>
    </row>
    <row r="54" spans="1:5" x14ac:dyDescent="0.3">
      <c r="A54" s="12" t="s">
        <v>120</v>
      </c>
      <c r="B54" s="13">
        <v>10</v>
      </c>
      <c r="C54" s="13"/>
      <c r="D54" s="13">
        <v>1009356</v>
      </c>
      <c r="E54" s="12"/>
    </row>
    <row r="55" spans="1:5" x14ac:dyDescent="0.3">
      <c r="A55" s="12" t="s">
        <v>121</v>
      </c>
      <c r="B55" s="13">
        <v>12</v>
      </c>
      <c r="C55" s="13">
        <v>14</v>
      </c>
      <c r="D55" s="13">
        <v>1009704</v>
      </c>
      <c r="E55" s="12"/>
    </row>
    <row r="56" spans="1:5" x14ac:dyDescent="0.3">
      <c r="A56" s="12" t="s">
        <v>122</v>
      </c>
      <c r="B56" s="13">
        <v>16</v>
      </c>
      <c r="C56" s="13"/>
      <c r="D56" s="13">
        <v>1009660</v>
      </c>
      <c r="E56" s="12"/>
    </row>
    <row r="57" spans="1:5" x14ac:dyDescent="0.3">
      <c r="A57" s="12" t="s">
        <v>123</v>
      </c>
      <c r="B57" s="13">
        <v>14</v>
      </c>
      <c r="C57" s="13">
        <v>16</v>
      </c>
      <c r="D57" s="13">
        <v>1010824</v>
      </c>
      <c r="E57" s="12" t="s">
        <v>124</v>
      </c>
    </row>
    <row r="58" spans="1:5" x14ac:dyDescent="0.3">
      <c r="A58" s="12" t="s">
        <v>125</v>
      </c>
      <c r="B58" s="13">
        <v>10</v>
      </c>
      <c r="C58" s="13">
        <v>14</v>
      </c>
      <c r="D58" s="13">
        <v>1011323</v>
      </c>
      <c r="E58" s="12" t="s">
        <v>195</v>
      </c>
    </row>
    <row r="59" spans="1:5" x14ac:dyDescent="0.3">
      <c r="A59" s="12" t="s">
        <v>40</v>
      </c>
      <c r="B59" s="13">
        <v>16</v>
      </c>
      <c r="C59" s="13">
        <v>16</v>
      </c>
      <c r="D59" s="13">
        <v>1011517</v>
      </c>
      <c r="E59" s="12"/>
    </row>
    <row r="60" spans="1:5" x14ac:dyDescent="0.3">
      <c r="A60" s="12" t="s">
        <v>126</v>
      </c>
      <c r="B60" s="13">
        <v>8</v>
      </c>
      <c r="C60" s="13">
        <v>12</v>
      </c>
      <c r="D60" s="13">
        <v>1011048</v>
      </c>
      <c r="E60" s="12" t="s">
        <v>196</v>
      </c>
    </row>
    <row r="61" spans="1:5" x14ac:dyDescent="0.3">
      <c r="A61" s="12" t="s">
        <v>127</v>
      </c>
      <c r="B61" s="13">
        <v>8</v>
      </c>
      <c r="C61" s="13">
        <v>14</v>
      </c>
      <c r="D61" s="13">
        <v>1011108</v>
      </c>
      <c r="E61" s="12" t="s">
        <v>128</v>
      </c>
    </row>
    <row r="62" spans="1:5" x14ac:dyDescent="0.3">
      <c r="A62" s="12" t="s">
        <v>129</v>
      </c>
      <c r="B62" s="13">
        <v>6</v>
      </c>
      <c r="C62" s="13">
        <v>10</v>
      </c>
      <c r="D62" s="13">
        <v>1012050</v>
      </c>
      <c r="E62" s="12" t="s">
        <v>130</v>
      </c>
    </row>
    <row r="63" spans="1:5" x14ac:dyDescent="0.3">
      <c r="A63" s="12" t="s">
        <v>41</v>
      </c>
      <c r="B63" s="13">
        <v>6</v>
      </c>
      <c r="C63" s="13">
        <v>12</v>
      </c>
      <c r="D63" s="13">
        <v>1012877</v>
      </c>
      <c r="E63" s="12"/>
    </row>
    <row r="64" spans="1:5" x14ac:dyDescent="0.3">
      <c r="A64" s="12" t="s">
        <v>131</v>
      </c>
      <c r="B64" s="13">
        <v>10</v>
      </c>
      <c r="C64" s="13">
        <v>14</v>
      </c>
      <c r="D64" s="13">
        <v>1010695</v>
      </c>
      <c r="E64" s="12" t="s">
        <v>132</v>
      </c>
    </row>
    <row r="65" spans="1:5" x14ac:dyDescent="0.3">
      <c r="A65" s="12" t="s">
        <v>133</v>
      </c>
      <c r="B65" s="13">
        <v>16</v>
      </c>
      <c r="C65" s="13">
        <v>16</v>
      </c>
      <c r="D65" s="13">
        <v>1010634</v>
      </c>
      <c r="E65" s="12"/>
    </row>
    <row r="66" spans="1:5" x14ac:dyDescent="0.3">
      <c r="A66" s="12" t="s">
        <v>134</v>
      </c>
      <c r="B66" s="13">
        <v>16</v>
      </c>
      <c r="C66" s="13">
        <v>16</v>
      </c>
      <c r="D66" s="13">
        <v>1010190</v>
      </c>
      <c r="E66" s="12"/>
    </row>
    <row r="67" spans="1:5" x14ac:dyDescent="0.3">
      <c r="A67" s="12" t="s">
        <v>42</v>
      </c>
      <c r="B67" s="13">
        <v>8</v>
      </c>
      <c r="C67" s="13">
        <v>14</v>
      </c>
      <c r="D67" s="13">
        <v>1012453</v>
      </c>
      <c r="E67" s="12" t="s">
        <v>135</v>
      </c>
    </row>
    <row r="68" spans="1:5" x14ac:dyDescent="0.3">
      <c r="A68" s="12" t="s">
        <v>136</v>
      </c>
      <c r="B68" s="13">
        <v>12</v>
      </c>
      <c r="C68" s="13">
        <v>14</v>
      </c>
      <c r="D68" s="13">
        <v>1010144</v>
      </c>
      <c r="E68" s="12"/>
    </row>
    <row r="69" spans="1:5" x14ac:dyDescent="0.3">
      <c r="A69" s="12" t="s">
        <v>137</v>
      </c>
      <c r="B69" s="13">
        <v>10</v>
      </c>
      <c r="C69" s="13">
        <v>12</v>
      </c>
      <c r="D69" s="13">
        <v>1009136</v>
      </c>
      <c r="E69" s="12"/>
    </row>
    <row r="70" spans="1:5" x14ac:dyDescent="0.3">
      <c r="A70" s="12" t="s">
        <v>43</v>
      </c>
      <c r="B70" s="13">
        <v>12</v>
      </c>
      <c r="C70" s="13">
        <v>16</v>
      </c>
      <c r="D70" s="13">
        <v>1009572</v>
      </c>
      <c r="E70" s="12" t="s">
        <v>138</v>
      </c>
    </row>
    <row r="71" spans="1:5" x14ac:dyDescent="0.3">
      <c r="A71" s="12" t="s">
        <v>139</v>
      </c>
      <c r="B71" s="13">
        <v>12</v>
      </c>
      <c r="C71" s="13">
        <v>14</v>
      </c>
      <c r="D71" s="13">
        <v>1012637</v>
      </c>
      <c r="E71" s="12"/>
    </row>
    <row r="72" spans="1:5" x14ac:dyDescent="0.3">
      <c r="A72" s="12" t="s">
        <v>140</v>
      </c>
      <c r="B72" s="13">
        <v>8</v>
      </c>
      <c r="C72" s="13">
        <v>12</v>
      </c>
      <c r="D72" s="13">
        <v>1010351</v>
      </c>
      <c r="E72" s="12" t="s">
        <v>141</v>
      </c>
    </row>
    <row r="73" spans="1:5" x14ac:dyDescent="0.3">
      <c r="A73" s="12" t="s">
        <v>142</v>
      </c>
      <c r="B73" s="13">
        <v>16</v>
      </c>
      <c r="C73" s="13"/>
      <c r="D73" s="13">
        <v>1012996</v>
      </c>
      <c r="E73" s="12"/>
    </row>
    <row r="74" spans="1:5" x14ac:dyDescent="0.3">
      <c r="A74" s="12" t="s">
        <v>44</v>
      </c>
      <c r="B74" s="13">
        <v>10</v>
      </c>
      <c r="C74" s="13">
        <v>14</v>
      </c>
      <c r="D74" s="13">
        <v>1011938</v>
      </c>
      <c r="E74" s="12" t="s">
        <v>143</v>
      </c>
    </row>
    <row r="75" spans="1:5" x14ac:dyDescent="0.3">
      <c r="A75" s="12" t="s">
        <v>144</v>
      </c>
      <c r="B75" s="13">
        <v>16</v>
      </c>
      <c r="C75" s="13">
        <v>16</v>
      </c>
      <c r="D75" s="13">
        <v>1010583</v>
      </c>
      <c r="E75" s="12"/>
    </row>
    <row r="76" spans="1:5" x14ac:dyDescent="0.3">
      <c r="A76" s="12" t="s">
        <v>145</v>
      </c>
      <c r="B76" s="13">
        <v>14</v>
      </c>
      <c r="C76" s="13">
        <v>14</v>
      </c>
      <c r="D76" s="13">
        <v>1011800</v>
      </c>
      <c r="E76" s="12" t="s">
        <v>146</v>
      </c>
    </row>
    <row r="77" spans="1:5" x14ac:dyDescent="0.3">
      <c r="A77" s="12" t="s">
        <v>147</v>
      </c>
      <c r="B77" s="13">
        <v>6</v>
      </c>
      <c r="C77" s="13">
        <v>12</v>
      </c>
      <c r="D77" s="13">
        <v>1011553</v>
      </c>
      <c r="E77" s="12" t="s">
        <v>148</v>
      </c>
    </row>
    <row r="78" spans="1:5" x14ac:dyDescent="0.3">
      <c r="A78" s="12" t="s">
        <v>149</v>
      </c>
      <c r="B78" s="13">
        <v>6</v>
      </c>
      <c r="C78" s="13">
        <v>8</v>
      </c>
      <c r="D78" s="13">
        <v>1011994</v>
      </c>
      <c r="E78" s="12" t="s">
        <v>150</v>
      </c>
    </row>
    <row r="79" spans="1:5" x14ac:dyDescent="0.3">
      <c r="A79" s="12" t="s">
        <v>151</v>
      </c>
      <c r="B79" s="13">
        <v>12</v>
      </c>
      <c r="C79" s="13">
        <v>16</v>
      </c>
      <c r="D79" s="13">
        <v>1008999</v>
      </c>
      <c r="E79" s="12"/>
    </row>
    <row r="80" spans="1:5" x14ac:dyDescent="0.3">
      <c r="A80" s="12" t="s">
        <v>45</v>
      </c>
      <c r="B80" s="13">
        <v>12</v>
      </c>
      <c r="C80" s="13">
        <v>16</v>
      </c>
      <c r="D80" s="13">
        <v>1010682</v>
      </c>
      <c r="E80" s="12" t="s">
        <v>152</v>
      </c>
    </row>
    <row r="81" spans="1:5" x14ac:dyDescent="0.3">
      <c r="A81" s="12" t="s">
        <v>153</v>
      </c>
      <c r="B81" s="13">
        <v>12</v>
      </c>
      <c r="C81" s="13">
        <v>16</v>
      </c>
      <c r="D81" s="13">
        <v>1012171</v>
      </c>
      <c r="E81" s="12" t="s">
        <v>154</v>
      </c>
    </row>
    <row r="82" spans="1:5" x14ac:dyDescent="0.3">
      <c r="A82" s="12" t="s">
        <v>155</v>
      </c>
      <c r="B82" s="13">
        <v>8</v>
      </c>
      <c r="C82" s="13">
        <v>12</v>
      </c>
      <c r="D82" s="13">
        <v>1012688</v>
      </c>
      <c r="E82" s="12" t="s">
        <v>156</v>
      </c>
    </row>
    <row r="83" spans="1:5" x14ac:dyDescent="0.3">
      <c r="A83" s="12" t="s">
        <v>46</v>
      </c>
      <c r="B83" s="13">
        <v>8</v>
      </c>
      <c r="C83" s="13">
        <v>10</v>
      </c>
      <c r="D83" s="13">
        <v>1011086</v>
      </c>
      <c r="E83" s="12" t="s">
        <v>157</v>
      </c>
    </row>
    <row r="84" spans="1:5" x14ac:dyDescent="0.3">
      <c r="A84" s="12" t="s">
        <v>158</v>
      </c>
      <c r="B84" s="13">
        <v>8</v>
      </c>
      <c r="C84" s="13">
        <v>14</v>
      </c>
      <c r="D84" s="13">
        <v>1009804</v>
      </c>
      <c r="E84" s="12" t="s">
        <v>159</v>
      </c>
    </row>
    <row r="85" spans="1:5" x14ac:dyDescent="0.3">
      <c r="A85" s="12" t="s">
        <v>160</v>
      </c>
      <c r="B85" s="13">
        <v>16</v>
      </c>
      <c r="C85" s="13">
        <v>16</v>
      </c>
      <c r="D85" s="13">
        <v>1009496</v>
      </c>
      <c r="E85" s="12"/>
    </row>
    <row r="86" spans="1:5" x14ac:dyDescent="0.3">
      <c r="A86" s="12" t="s">
        <v>161</v>
      </c>
      <c r="B86" s="13">
        <v>8</v>
      </c>
      <c r="C86" s="13">
        <v>12</v>
      </c>
      <c r="D86" s="13">
        <v>1010483</v>
      </c>
      <c r="E86" s="12" t="s">
        <v>162</v>
      </c>
    </row>
    <row r="87" spans="1:5" x14ac:dyDescent="0.3">
      <c r="A87" s="12" t="s">
        <v>47</v>
      </c>
      <c r="B87" s="13">
        <v>10</v>
      </c>
      <c r="C87" s="13">
        <v>16</v>
      </c>
      <c r="D87" s="13">
        <v>1010532</v>
      </c>
      <c r="E87" s="12" t="s">
        <v>163</v>
      </c>
    </row>
    <row r="88" spans="1:5" x14ac:dyDescent="0.3">
      <c r="A88" s="12" t="s">
        <v>164</v>
      </c>
      <c r="B88" s="13">
        <v>16</v>
      </c>
      <c r="C88" s="13">
        <v>16</v>
      </c>
      <c r="D88" s="13">
        <v>1011679</v>
      </c>
      <c r="E88" s="12"/>
    </row>
    <row r="89" spans="1:5" x14ac:dyDescent="0.3">
      <c r="A89" s="12" t="s">
        <v>48</v>
      </c>
      <c r="B89" s="13">
        <v>16</v>
      </c>
      <c r="C89" s="13">
        <v>16</v>
      </c>
      <c r="D89" s="13">
        <v>1012259</v>
      </c>
      <c r="E89" s="12"/>
    </row>
    <row r="90" spans="1:5" x14ac:dyDescent="0.3">
      <c r="A90" s="12" t="s">
        <v>165</v>
      </c>
      <c r="B90" s="13">
        <v>16</v>
      </c>
      <c r="C90" s="13">
        <v>16</v>
      </c>
      <c r="D90" s="13">
        <v>1011864</v>
      </c>
      <c r="E90" s="12"/>
    </row>
    <row r="91" spans="1:5" x14ac:dyDescent="0.3">
      <c r="A91" s="12" t="s">
        <v>49</v>
      </c>
      <c r="B91" s="13">
        <v>14</v>
      </c>
      <c r="C91" s="13">
        <v>16</v>
      </c>
      <c r="D91" s="13">
        <v>1010926</v>
      </c>
      <c r="E91" s="12" t="s">
        <v>166</v>
      </c>
    </row>
    <row r="92" spans="1:5" x14ac:dyDescent="0.3">
      <c r="A92" s="12" t="s">
        <v>167</v>
      </c>
      <c r="B92" s="13">
        <v>8</v>
      </c>
      <c r="C92" s="13">
        <v>14</v>
      </c>
      <c r="D92" s="13">
        <v>1010367</v>
      </c>
      <c r="E92" s="12" t="s">
        <v>168</v>
      </c>
    </row>
    <row r="93" spans="1:5" x14ac:dyDescent="0.3">
      <c r="A93" s="12" t="s">
        <v>169</v>
      </c>
      <c r="B93" s="13">
        <v>10</v>
      </c>
      <c r="C93" s="13">
        <v>14</v>
      </c>
      <c r="D93" s="13">
        <v>1010028</v>
      </c>
      <c r="E93" s="12" t="s">
        <v>170</v>
      </c>
    </row>
    <row r="94" spans="1:5" x14ac:dyDescent="0.3">
      <c r="A94" s="12" t="s">
        <v>171</v>
      </c>
      <c r="B94" s="13">
        <v>8</v>
      </c>
      <c r="C94" s="13">
        <v>8</v>
      </c>
      <c r="D94" s="13">
        <v>1012306</v>
      </c>
      <c r="E94" s="12"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4</vt:i4>
      </vt:variant>
      <vt:variant>
        <vt:lpstr>Graphiques</vt:lpstr>
      </vt:variant>
      <vt:variant>
        <vt:i4>1</vt:i4>
      </vt:variant>
      <vt:variant>
        <vt:lpstr>Plages nommées</vt:lpstr>
      </vt:variant>
      <vt:variant>
        <vt:i4>1</vt:i4>
      </vt:variant>
    </vt:vector>
  </HeadingPairs>
  <TitlesOfParts>
    <vt:vector size="6" baseType="lpstr">
      <vt:lpstr>Dons</vt:lpstr>
      <vt:lpstr>Statistiques entrees</vt:lpstr>
      <vt:lpstr>Projections 2018</vt:lpstr>
      <vt:lpstr>Liste des films</vt:lpstr>
      <vt:lpstr>Dons graphique</vt:lpstr>
      <vt:lpstr>'Projections 2018'!Impression_des_titres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Fischer</dc:creator>
  <cp:lastModifiedBy>Christian</cp:lastModifiedBy>
  <cp:lastPrinted>2019-01-14T21:05:53Z</cp:lastPrinted>
  <dcterms:created xsi:type="dcterms:W3CDTF">2018-09-17T17:51:34Z</dcterms:created>
  <dcterms:modified xsi:type="dcterms:W3CDTF">2019-01-18T13:41:13Z</dcterms:modified>
</cp:coreProperties>
</file>